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7280" windowHeight="7230"/>
  </bookViews>
  <sheets>
    <sheet name="unit tab" sheetId="1" r:id="rId1"/>
    <sheet name="Sheet1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107">#REF!</definedName>
    <definedName name="_113">#REF!</definedName>
    <definedName name="_130">#REF!</definedName>
    <definedName name="_136">#REF!</definedName>
    <definedName name="_153">#REF!</definedName>
    <definedName name="_159">#REF!</definedName>
    <definedName name="_176">#REF!</definedName>
    <definedName name="_182">#REF!</definedName>
    <definedName name="_199">#REF!</definedName>
    <definedName name="_205">#REF!</definedName>
    <definedName name="_7085">[2]Sheet4!$Q$7</definedName>
    <definedName name="_7091">[2]Sheet4!$W$7</definedName>
    <definedName name="_7108">[2]Sheet4!$Q$8</definedName>
    <definedName name="_7114">[2]Sheet4!$W$8</definedName>
    <definedName name="_7131">[2]Sheet4!$Q$9</definedName>
    <definedName name="_7137">[2]Sheet4!$W$9</definedName>
    <definedName name="_7154">[2]Sheet4!$Q$10</definedName>
    <definedName name="_7160">[2]Sheet4!$W$10</definedName>
    <definedName name="_7177">[2]Sheet4!$Q$11</definedName>
    <definedName name="_7183">[2]Sheet4!$W$11</definedName>
    <definedName name="_8695">[3]Sheet4!$Q$7</definedName>
    <definedName name="_8701">[3]Sheet4!$W$7</definedName>
    <definedName name="_8718">[3]Sheet4!$Q$8</definedName>
    <definedName name="_8724">[3]Sheet4!$W$8</definedName>
    <definedName name="_8741">[3]Sheet4!$Q$9</definedName>
    <definedName name="_8747">[3]Sheet4!$W$9</definedName>
    <definedName name="_8764">[3]Sheet4!$Q$10</definedName>
    <definedName name="_8770">[3]Sheet4!$W$10</definedName>
    <definedName name="_8787">[3]Sheet4!$Q$11</definedName>
    <definedName name="_8793">[3]Sheet4!$W$11</definedName>
    <definedName name="AccessDatabase" hidden="1">"L:\SP\APM\2002 ABP Template v1.9.mdb"</definedName>
    <definedName name="DataWizard">[4]SummaryData!$B$6:$CN$6</definedName>
    <definedName name="_xlnm.Print_Area" localSheetId="0">'unit tab'!$A$1:$Q$66</definedName>
    <definedName name="Sample1">[5]Template!#REF!</definedName>
    <definedName name="SummaryData_Arcview_RDU">[4]SummaryData!$B$6:$CN$6</definedName>
    <definedName name="wrn.All._.Schedules." hidden="1">{#N/A,#N/A,FALSE,"Schedule A";#N/A,#N/A,FALSE,"Schedule B";#N/A,#N/A,FALSE,"Schedule C";#N/A,#N/A,FALSE,"Schedule D";#N/A,#N/A,FALSE,"Schedule E";#N/A,#N/A,FALSE,"Schedule F";#N/A,#N/A,FALSE,"Schedule G";#N/A,#N/A,FALSE,"Schedule H";#N/A,#N/A,FALSE,"Schedule I";#N/A,#N/A,FALSE,"Schedule J"}</definedName>
    <definedName name="wrn.Distribution._.Economics." hidden="1">{#N/A,#N/A,FALSE,"Draw";#N/A,#N/A,FALSE,"PROFORMA";#N/A,#N/A,FALSE,"Assumptions";#N/A,#N/A,FALSE,"Costs"}</definedName>
  </definedNames>
  <calcPr calcId="114210"/>
</workbook>
</file>

<file path=xl/calcChain.xml><?xml version="1.0" encoding="utf-8"?>
<calcChain xmlns="http://schemas.openxmlformats.org/spreadsheetml/2006/main">
  <c r="F18" i="1"/>
  <c r="L32"/>
  <c r="P23"/>
  <c r="I30"/>
  <c r="P65"/>
  <c r="I43"/>
  <c r="F43"/>
  <c r="I52"/>
  <c r="F30"/>
  <c r="O65"/>
  <c r="L53"/>
  <c r="H52"/>
  <c r="G52"/>
  <c r="F52"/>
  <c r="L51"/>
  <c r="P51"/>
  <c r="E51"/>
  <c r="L50"/>
  <c r="O50"/>
  <c r="E50"/>
  <c r="L49"/>
  <c r="E49"/>
  <c r="G43"/>
  <c r="H43"/>
  <c r="L44"/>
  <c r="L42"/>
  <c r="E42"/>
  <c r="L41"/>
  <c r="P41"/>
  <c r="E41"/>
  <c r="L40"/>
  <c r="P40"/>
  <c r="E40"/>
  <c r="K30"/>
  <c r="J30"/>
  <c r="H30"/>
  <c r="G30"/>
  <c r="H15"/>
  <c r="K21"/>
  <c r="J21"/>
  <c r="I21"/>
  <c r="H21"/>
  <c r="G21"/>
  <c r="F21"/>
  <c r="L61"/>
  <c r="O49"/>
  <c r="P56"/>
  <c r="P49"/>
  <c r="P57"/>
  <c r="P50"/>
  <c r="O51"/>
  <c r="L52"/>
  <c r="O41"/>
  <c r="O42"/>
  <c r="O40"/>
  <c r="P42"/>
  <c r="L43"/>
  <c r="I29"/>
  <c r="O52"/>
  <c r="P58"/>
  <c r="L55"/>
  <c r="P52"/>
  <c r="L59"/>
  <c r="M50"/>
  <c r="M51"/>
  <c r="M49"/>
  <c r="O56"/>
  <c r="P43"/>
  <c r="M41"/>
  <c r="M42"/>
  <c r="M40"/>
  <c r="O43"/>
  <c r="J29"/>
  <c r="F15"/>
  <c r="E15"/>
  <c r="E17"/>
  <c r="O57"/>
  <c r="O58"/>
  <c r="L60"/>
  <c r="L56"/>
  <c r="M52"/>
  <c r="M43"/>
  <c r="E26"/>
  <c r="E24"/>
  <c r="E25"/>
  <c r="E28"/>
  <c r="K13" i="2"/>
  <c r="K9"/>
  <c r="J9"/>
  <c r="L28" i="1"/>
  <c r="L27"/>
  <c r="L26"/>
  <c r="L25"/>
  <c r="L24"/>
  <c r="L23"/>
  <c r="P33"/>
  <c r="L29"/>
  <c r="K8" i="2"/>
  <c r="K4"/>
  <c r="K7"/>
  <c r="K6"/>
  <c r="K5"/>
  <c r="K3"/>
  <c r="K11"/>
  <c r="J3"/>
  <c r="J4"/>
  <c r="J5"/>
  <c r="J6"/>
  <c r="J7"/>
  <c r="J8"/>
  <c r="K12"/>
  <c r="L30" i="1"/>
  <c r="E27"/>
  <c r="M23"/>
  <c r="P31"/>
  <c r="E23"/>
  <c r="P27"/>
  <c r="P25"/>
  <c r="P24"/>
  <c r="P32"/>
  <c r="P26"/>
  <c r="H29"/>
  <c r="G12"/>
  <c r="G29"/>
  <c r="G13"/>
  <c r="F29"/>
  <c r="G14"/>
  <c r="G10"/>
  <c r="K29"/>
  <c r="G9"/>
  <c r="G11"/>
  <c r="P28"/>
  <c r="P29"/>
  <c r="P34"/>
  <c r="O28"/>
  <c r="L35"/>
  <c r="M24"/>
  <c r="M27"/>
  <c r="M25"/>
  <c r="M26"/>
  <c r="M28"/>
  <c r="L31"/>
  <c r="O33"/>
  <c r="O31"/>
  <c r="O32"/>
  <c r="O23"/>
  <c r="E18"/>
  <c r="O34"/>
  <c r="G15"/>
  <c r="O26"/>
  <c r="O27"/>
  <c r="O25"/>
  <c r="O24"/>
  <c r="O29"/>
  <c r="E19"/>
  <c r="M29"/>
</calcChain>
</file>

<file path=xl/sharedStrings.xml><?xml version="1.0" encoding="utf-8"?>
<sst xmlns="http://schemas.openxmlformats.org/spreadsheetml/2006/main" count="142" uniqueCount="84">
  <si>
    <t>Unit Type</t>
  </si>
  <si>
    <t>Description</t>
  </si>
  <si>
    <t>Total</t>
  </si>
  <si>
    <t>Studio</t>
  </si>
  <si>
    <t>%</t>
  </si>
  <si>
    <t>Level 2</t>
  </si>
  <si>
    <t>Level 3</t>
  </si>
  <si>
    <t>Level 4</t>
  </si>
  <si>
    <t>1 Bed / 1 Bath</t>
  </si>
  <si>
    <t>Level 5</t>
  </si>
  <si>
    <t>Totals</t>
  </si>
  <si>
    <t>2 Bed / 2 Bath</t>
  </si>
  <si>
    <t>Elevation</t>
  </si>
  <si>
    <t>Level   4</t>
  </si>
  <si>
    <t>Level   3</t>
  </si>
  <si>
    <t>Level   2</t>
  </si>
  <si>
    <t>Level   1</t>
  </si>
  <si>
    <t>Level   5</t>
  </si>
  <si>
    <t>Total Parks Provided</t>
  </si>
  <si>
    <t>Units per level</t>
  </si>
  <si>
    <t>Parking Spaces</t>
  </si>
  <si>
    <t>Gross SF</t>
  </si>
  <si>
    <t>Level 0</t>
  </si>
  <si>
    <t>Bldg. GSF</t>
  </si>
  <si>
    <t>Surface Parks</t>
  </si>
  <si>
    <t>BRs</t>
  </si>
  <si>
    <t>Total BRs</t>
  </si>
  <si>
    <t>Level</t>
  </si>
  <si>
    <t>Total Units</t>
  </si>
  <si>
    <t>Parks per Unit</t>
  </si>
  <si>
    <t>S</t>
  </si>
  <si>
    <t>1BR</t>
  </si>
  <si>
    <t>2BR</t>
  </si>
  <si>
    <t>Total Req'd Parking</t>
  </si>
  <si>
    <t>S1</t>
  </si>
  <si>
    <t>A1</t>
  </si>
  <si>
    <t>B1</t>
  </si>
  <si>
    <t>Avg. Unit Size</t>
  </si>
  <si>
    <t>Parking Ratio per BR</t>
  </si>
  <si>
    <t>A2</t>
  </si>
  <si>
    <t>B2</t>
  </si>
  <si>
    <t>Unit SF Net</t>
  </si>
  <si>
    <t>Unit SF Gross (w/ Balcony)</t>
  </si>
  <si>
    <t>Total Unit SF Net (Rentable)</t>
  </si>
  <si>
    <t>AMENITY</t>
  </si>
  <si>
    <t>RETAIL</t>
  </si>
  <si>
    <t>STORAGE</t>
  </si>
  <si>
    <t>00 - BASEMENT</t>
  </si>
  <si>
    <t>01 - FIRST FLOOR</t>
  </si>
  <si>
    <t>02 - SECOND FLOOR</t>
  </si>
  <si>
    <t>03 - THIRD FLOOR</t>
  </si>
  <si>
    <t>04 - FOURTH FLOOR</t>
  </si>
  <si>
    <t>05 - FIFTH FLOOR</t>
  </si>
  <si>
    <t>BALCONY</t>
  </si>
  <si>
    <t>BOH / MECH</t>
  </si>
  <si>
    <t>GARAGE</t>
  </si>
  <si>
    <t>RESIDENTIAL</t>
  </si>
  <si>
    <t>GSF OF BUILDING (HEATED)</t>
  </si>
  <si>
    <t>GSF OF BUILDING (W/ BALCONIES)</t>
  </si>
  <si>
    <t>TOTAL W/ BALCONIES</t>
  </si>
  <si>
    <t>TOTAL HEATED</t>
  </si>
  <si>
    <t>SUBBASEMENT</t>
  </si>
  <si>
    <t>06 - SIXTH FLOOR</t>
  </si>
  <si>
    <t>07 - SEVENTH FLOOR</t>
  </si>
  <si>
    <t>Grant Apts - Study D</t>
  </si>
  <si>
    <t>Building III</t>
  </si>
  <si>
    <t>B3</t>
  </si>
  <si>
    <t>Level   0</t>
  </si>
  <si>
    <t>Level 1</t>
  </si>
  <si>
    <t>elevation</t>
  </si>
  <si>
    <t xml:space="preserve">Garage Parks </t>
  </si>
  <si>
    <t>Building GSF</t>
  </si>
  <si>
    <t>Building II</t>
  </si>
  <si>
    <t>Parking Required</t>
  </si>
  <si>
    <t>Parking provided</t>
  </si>
  <si>
    <t>Building I</t>
  </si>
  <si>
    <t>Total Units - Bldg.s I &amp; II</t>
  </si>
  <si>
    <t>Total Unit SF Net</t>
  </si>
  <si>
    <t>Total GSF</t>
  </si>
  <si>
    <t>Townhomes</t>
  </si>
  <si>
    <t>T1</t>
  </si>
  <si>
    <t>3 Bed / 2 1/2 Bath</t>
  </si>
  <si>
    <t>Parking - Building I</t>
  </si>
  <si>
    <t>11.12.2018</t>
  </si>
</sst>
</file>

<file path=xl/styles.xml><?xml version="1.0" encoding="utf-8"?>
<styleSheet xmlns="http://schemas.openxmlformats.org/spreadsheetml/2006/main">
  <numFmts count="10">
    <numFmt numFmtId="164" formatCode="0.0%"/>
    <numFmt numFmtId="165" formatCode="0;[Red]0"/>
    <numFmt numFmtId="166" formatCode="0.0"/>
    <numFmt numFmtId="168" formatCode="0.000_)"/>
    <numFmt numFmtId="169" formatCode="0.00_)"/>
    <numFmt numFmtId="170" formatCode="m/dd/yyyy"/>
    <numFmt numFmtId="173" formatCode="mm/yyyy"/>
    <numFmt numFmtId="174" formatCode="m/d/yyyy\ \ h:mm\ AM/PM"/>
    <numFmt numFmtId="175" formatCode="[&lt;=9999999]###\-####;\(###\)\ ###\-####"/>
    <numFmt numFmtId="176" formatCode="#,##0.0"/>
  </numFmts>
  <fonts count="34">
    <font>
      <sz val="10"/>
      <name val="Arial"/>
    </font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.5"/>
      <name val="Arial"/>
      <family val="2"/>
    </font>
    <font>
      <sz val="10.5"/>
      <name val="Arial"/>
      <family val="2"/>
    </font>
    <font>
      <b/>
      <sz val="9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sz val="8"/>
      <name val="Arial"/>
    </font>
    <font>
      <sz val="9"/>
      <name val="Tahoma"/>
      <family val="2"/>
    </font>
    <font>
      <b/>
      <sz val="9"/>
      <name val="Tahoma"/>
      <family val="2"/>
    </font>
    <font>
      <sz val="11"/>
      <name val="Tms Rmn"/>
      <family val="1"/>
    </font>
    <font>
      <sz val="10"/>
      <name val="Arial Narrow"/>
    </font>
    <font>
      <b/>
      <sz val="10"/>
      <name val="Tahoma"/>
      <family val="2"/>
    </font>
    <font>
      <u/>
      <sz val="12"/>
      <name val="Tahoma"/>
      <family val="2"/>
    </font>
    <font>
      <i/>
      <u/>
      <sz val="11"/>
      <name val="Tahoma"/>
      <family val="2"/>
    </font>
    <font>
      <u/>
      <sz val="11"/>
      <name val="Tahoma"/>
      <family val="2"/>
    </font>
    <font>
      <i/>
      <u/>
      <sz val="10"/>
      <name val="Tahoma"/>
      <family val="2"/>
    </font>
    <font>
      <u/>
      <sz val="10"/>
      <name val="Tahoma"/>
      <family val="2"/>
    </font>
    <font>
      <i/>
      <u/>
      <sz val="9"/>
      <name val="Tahoma"/>
      <family val="2"/>
    </font>
    <font>
      <u/>
      <sz val="9"/>
      <name val="Tahoma"/>
      <family val="2"/>
    </font>
    <font>
      <b/>
      <u/>
      <sz val="10"/>
      <name val="Tahoma"/>
      <family val="2"/>
    </font>
    <font>
      <b/>
      <sz val="11"/>
      <name val="Tahoma"/>
      <family val="2"/>
    </font>
    <font>
      <sz val="12"/>
      <name val="Tahoma"/>
      <family val="2"/>
    </font>
    <font>
      <i/>
      <sz val="11"/>
      <name val="Tahoma"/>
      <family val="2"/>
    </font>
    <font>
      <sz val="11"/>
      <name val="Tahoma"/>
      <family val="2"/>
    </font>
    <font>
      <i/>
      <sz val="10"/>
      <name val="Tahoma"/>
      <family val="2"/>
    </font>
    <font>
      <sz val="10"/>
      <name val="Tahoma"/>
      <family val="2"/>
    </font>
    <font>
      <i/>
      <sz val="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hair">
        <color indexed="22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hair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5">
    <xf numFmtId="0" fontId="0" fillId="0" borderId="0"/>
    <xf numFmtId="14" fontId="14" fillId="0" borderId="0"/>
    <xf numFmtId="0" fontId="15" fillId="2" borderId="0" applyNumberFormat="0">
      <alignment horizontal="center"/>
    </xf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39" fontId="14" fillId="0" borderId="0">
      <alignment horizontal="right"/>
    </xf>
    <xf numFmtId="170" fontId="17" fillId="0" borderId="0" applyFont="0" applyFill="0" applyBorder="0" applyAlignment="0" applyProtection="0"/>
    <xf numFmtId="174" fontId="5" fillId="0" borderId="0" applyFill="0" applyProtection="0">
      <alignment vertical="center"/>
    </xf>
    <xf numFmtId="0" fontId="1" fillId="0" borderId="1" applyNumberFormat="0" applyFont="0" applyFill="0" applyAlignment="0" applyProtection="0"/>
    <xf numFmtId="164" fontId="14" fillId="0" borderId="0" applyBorder="0"/>
    <xf numFmtId="0" fontId="18" fillId="0" borderId="0">
      <alignment horizontal="left" indent="2"/>
    </xf>
    <xf numFmtId="0" fontId="1" fillId="0" borderId="0"/>
    <xf numFmtId="0" fontId="19" fillId="0" borderId="0" applyNumberFormat="0" applyFill="0" applyBorder="0" applyAlignment="0" applyProtection="0">
      <alignment horizontal="left"/>
    </xf>
    <xf numFmtId="0" fontId="20" fillId="0" borderId="0" applyNumberFormat="0" applyFill="0" applyBorder="0" applyAlignment="0" applyProtection="0">
      <alignment horizontal="left"/>
    </xf>
    <xf numFmtId="0" fontId="21" fillId="0" borderId="0" applyNumberFormat="0" applyFill="0" applyBorder="0" applyAlignment="0" applyProtection="0">
      <alignment horizontal="left"/>
    </xf>
    <xf numFmtId="0" fontId="22" fillId="0" borderId="0" applyNumberFormat="0" applyFill="0" applyBorder="0" applyAlignment="0" applyProtection="0">
      <alignment horizontal="left"/>
    </xf>
    <xf numFmtId="0" fontId="23" fillId="0" borderId="0" applyNumberFormat="0" applyFill="0" applyAlignment="0" applyProtection="0">
      <alignment horizontal="left"/>
    </xf>
    <xf numFmtId="0" fontId="22" fillId="0" borderId="0" applyNumberFormat="0" applyFill="0" applyBorder="0" applyAlignment="0" applyProtection="0">
      <alignment horizontal="left"/>
    </xf>
    <xf numFmtId="0" fontId="23" fillId="0" borderId="0" applyNumberFormat="0" applyFill="0" applyBorder="0" applyAlignment="0" applyProtection="0">
      <alignment horizontal="left"/>
    </xf>
    <xf numFmtId="0" fontId="24" fillId="0" borderId="0" applyNumberFormat="0" applyFill="0" applyBorder="0" applyAlignment="0" applyProtection="0">
      <alignment horizontal="left"/>
    </xf>
    <xf numFmtId="0" fontId="25" fillId="0" borderId="0" applyNumberFormat="0" applyFill="0" applyBorder="0" applyAlignment="0" applyProtection="0">
      <alignment horizontal="left"/>
    </xf>
    <xf numFmtId="0" fontId="1" fillId="2" borderId="2" applyNumberFormat="0" applyFont="0" applyBorder="0" applyAlignment="0" applyProtection="0"/>
    <xf numFmtId="37" fontId="14" fillId="0" borderId="0" applyBorder="0"/>
    <xf numFmtId="173" fontId="14" fillId="0" borderId="0"/>
    <xf numFmtId="169" fontId="1" fillId="0" borderId="0"/>
    <xf numFmtId="0" fontId="6" fillId="0" borderId="0">
      <alignment wrapText="1"/>
    </xf>
    <xf numFmtId="0" fontId="6" fillId="0" borderId="0"/>
    <xf numFmtId="0" fontId="1" fillId="0" borderId="1" applyNumberFormat="0" applyFont="0" applyFill="0" applyAlignment="0" applyProtection="0"/>
    <xf numFmtId="0" fontId="1" fillId="0" borderId="3" applyNumberFormat="0" applyFont="0" applyFill="0" applyAlignment="0" applyProtection="0"/>
    <xf numFmtId="0" fontId="1" fillId="0" borderId="4" applyNumberFormat="0" applyFont="0" applyFill="0" applyAlignment="0" applyProtection="0"/>
    <xf numFmtId="175" fontId="14" fillId="0" borderId="5" applyBorder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2" borderId="0" applyNumberFormat="0" applyBorder="0" applyProtection="0">
      <alignment horizontal="center"/>
    </xf>
    <xf numFmtId="0" fontId="26" fillId="0" borderId="0">
      <alignment horizontal="left"/>
    </xf>
    <xf numFmtId="0" fontId="15" fillId="0" borderId="0">
      <alignment horizontal="left" indent="1"/>
    </xf>
    <xf numFmtId="49" fontId="14" fillId="0" borderId="0"/>
    <xf numFmtId="18" fontId="14" fillId="0" borderId="0" applyFill="0" applyProtection="0">
      <alignment horizontal="center"/>
    </xf>
    <xf numFmtId="0" fontId="27" fillId="0" borderId="0">
      <alignment horizontal="center"/>
    </xf>
    <xf numFmtId="0" fontId="18" fillId="0" borderId="0">
      <alignment horizontal="center"/>
    </xf>
    <xf numFmtId="0" fontId="28" fillId="0" borderId="0" applyNumberFormat="0" applyFill="0" applyBorder="0" applyAlignment="0" applyProtection="0">
      <alignment horizontal="left"/>
    </xf>
    <xf numFmtId="0" fontId="29" fillId="0" borderId="0" applyNumberFormat="0" applyFill="0" applyBorder="0" applyAlignment="0" applyProtection="0">
      <alignment horizontal="left"/>
    </xf>
    <xf numFmtId="0" fontId="30" fillId="0" borderId="0" applyNumberFormat="0" applyFill="0" applyBorder="0" applyAlignment="0" applyProtection="0">
      <alignment horizontal="left"/>
    </xf>
    <xf numFmtId="0" fontId="31" fillId="0" borderId="0" applyNumberFormat="0" applyFill="0" applyBorder="0" applyAlignment="0" applyProtection="0">
      <alignment horizontal="left"/>
    </xf>
    <xf numFmtId="0" fontId="32" fillId="0" borderId="0" applyNumberFormat="0" applyFill="0" applyBorder="0" applyAlignment="0" applyProtection="0">
      <alignment horizontal="left"/>
    </xf>
    <xf numFmtId="0" fontId="31" fillId="0" borderId="0" applyNumberFormat="0" applyFill="0" applyBorder="0" applyAlignment="0" applyProtection="0">
      <alignment horizontal="left"/>
    </xf>
    <xf numFmtId="0" fontId="32" fillId="0" borderId="0" applyNumberFormat="0" applyFill="0" applyBorder="0" applyAlignment="0" applyProtection="0">
      <alignment horizontal="left"/>
    </xf>
    <xf numFmtId="0" fontId="33" fillId="0" borderId="0">
      <alignment horizontal="left"/>
    </xf>
    <xf numFmtId="0" fontId="14" fillId="0" borderId="0" applyNumberFormat="0" applyFill="0" applyBorder="0" applyAlignment="0" applyProtection="0">
      <alignment horizontal="left"/>
    </xf>
    <xf numFmtId="0" fontId="1" fillId="2" borderId="0" applyNumberFormat="0" applyFont="0" applyBorder="0" applyAlignment="0" applyProtection="0"/>
    <xf numFmtId="0" fontId="1" fillId="0" borderId="5" applyNumberFormat="0" applyFont="0" applyFill="0" applyAlignment="0" applyProtection="0"/>
  </cellStyleXfs>
  <cellXfs count="184">
    <xf numFmtId="0" fontId="0" fillId="0" borderId="0" xfId="0"/>
    <xf numFmtId="0" fontId="0" fillId="0" borderId="0" xfId="0" applyFill="1"/>
    <xf numFmtId="3" fontId="0" fillId="0" borderId="0" xfId="0" applyNumberFormat="1" applyFill="1" applyBorder="1"/>
    <xf numFmtId="3" fontId="0" fillId="0" borderId="0" xfId="0" applyNumberFormat="1" applyFill="1"/>
    <xf numFmtId="164" fontId="0" fillId="0" borderId="0" xfId="0" applyNumberFormat="1" applyFill="1"/>
    <xf numFmtId="0" fontId="0" fillId="0" borderId="0" xfId="0" applyFill="1" applyBorder="1"/>
    <xf numFmtId="3" fontId="1" fillId="0" borderId="0" xfId="0" applyNumberFormat="1" applyFont="1" applyFill="1" applyBorder="1"/>
    <xf numFmtId="164" fontId="0" fillId="0" borderId="0" xfId="0" applyNumberForma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wrapText="1"/>
    </xf>
    <xf numFmtId="0" fontId="3" fillId="0" borderId="0" xfId="0" applyFont="1" applyFill="1" applyBorder="1"/>
    <xf numFmtId="164" fontId="0" fillId="0" borderId="0" xfId="0" applyNumberFormat="1" applyFill="1" applyBorder="1"/>
    <xf numFmtId="3" fontId="4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center"/>
    </xf>
    <xf numFmtId="0" fontId="0" fillId="0" borderId="6" xfId="0" applyFill="1" applyBorder="1"/>
    <xf numFmtId="0" fontId="9" fillId="0" borderId="0" xfId="0" applyFont="1" applyFill="1" applyBorder="1" applyAlignment="1">
      <alignment horizontal="right" wrapText="1"/>
    </xf>
    <xf numFmtId="3" fontId="7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6" fillId="0" borderId="6" xfId="0" applyFont="1" applyFill="1" applyBorder="1"/>
    <xf numFmtId="0" fontId="3" fillId="0" borderId="7" xfId="0" applyFont="1" applyFill="1" applyBorder="1" applyAlignment="1">
      <alignment horizontal="left"/>
    </xf>
    <xf numFmtId="0" fontId="0" fillId="0" borderId="8" xfId="0" applyFill="1" applyBorder="1"/>
    <xf numFmtId="0" fontId="6" fillId="0" borderId="9" xfId="0" applyFont="1" applyFill="1" applyBorder="1"/>
    <xf numFmtId="0" fontId="6" fillId="0" borderId="10" xfId="0" applyFont="1" applyFill="1" applyBorder="1"/>
    <xf numFmtId="4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/>
    <xf numFmtId="37" fontId="8" fillId="0" borderId="0" xfId="0" applyNumberFormat="1" applyFont="1" applyFill="1" applyBorder="1" applyAlignment="1">
      <alignment horizontal="right" wrapText="1"/>
    </xf>
    <xf numFmtId="3" fontId="8" fillId="0" borderId="0" xfId="0" applyNumberFormat="1" applyFont="1" applyFill="1" applyBorder="1" applyAlignment="1">
      <alignment horizontal="right"/>
    </xf>
    <xf numFmtId="4" fontId="4" fillId="0" borderId="0" xfId="0" applyNumberFormat="1" applyFont="1" applyFill="1" applyBorder="1"/>
    <xf numFmtId="0" fontId="2" fillId="0" borderId="0" xfId="0" applyFont="1" applyFill="1" applyBorder="1" applyAlignment="1">
      <alignment horizontal="left"/>
    </xf>
    <xf numFmtId="0" fontId="0" fillId="0" borderId="0" xfId="0" applyFill="1" applyAlignment="1">
      <alignment horizontal="left"/>
    </xf>
    <xf numFmtId="0" fontId="2" fillId="3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37" fontId="0" fillId="0" borderId="11" xfId="0" applyNumberFormat="1" applyFill="1" applyBorder="1" applyAlignment="1">
      <alignment horizontal="left"/>
    </xf>
    <xf numFmtId="37" fontId="7" fillId="0" borderId="12" xfId="0" applyNumberFormat="1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37" fontId="8" fillId="0" borderId="0" xfId="0" applyNumberFormat="1" applyFont="1" applyFill="1" applyBorder="1" applyAlignment="1">
      <alignment horizontal="left" wrapText="1"/>
    </xf>
    <xf numFmtId="3" fontId="6" fillId="0" borderId="11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3" fontId="7" fillId="0" borderId="0" xfId="0" applyNumberFormat="1" applyFont="1" applyFill="1" applyBorder="1" applyAlignment="1">
      <alignment horizontal="left"/>
    </xf>
    <xf numFmtId="3" fontId="0" fillId="0" borderId="13" xfId="0" applyNumberFormat="1" applyFill="1" applyBorder="1" applyAlignment="1">
      <alignment horizontal="left"/>
    </xf>
    <xf numFmtId="37" fontId="7" fillId="0" borderId="0" xfId="0" applyNumberFormat="1" applyFont="1" applyFill="1" applyBorder="1" applyAlignment="1">
      <alignment horizontal="left" wrapText="1"/>
    </xf>
    <xf numFmtId="3" fontId="7" fillId="0" borderId="0" xfId="0" applyNumberFormat="1" applyFont="1" applyFill="1" applyBorder="1" applyAlignment="1">
      <alignment horizontal="left" wrapText="1"/>
    </xf>
    <xf numFmtId="2" fontId="4" fillId="0" borderId="0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4" fillId="0" borderId="14" xfId="0" applyFont="1" applyFill="1" applyBorder="1" applyAlignment="1">
      <alignment horizontal="right"/>
    </xf>
    <xf numFmtId="0" fontId="7" fillId="0" borderId="15" xfId="0" applyFont="1" applyFill="1" applyBorder="1" applyAlignment="1">
      <alignment horizontal="left"/>
    </xf>
    <xf numFmtId="3" fontId="7" fillId="0" borderId="16" xfId="0" applyNumberFormat="1" applyFont="1" applyFill="1" applyBorder="1" applyAlignment="1">
      <alignment horizontal="left" wrapText="1"/>
    </xf>
    <xf numFmtId="3" fontId="7" fillId="0" borderId="17" xfId="0" applyNumberFormat="1" applyFont="1" applyFill="1" applyBorder="1" applyAlignment="1">
      <alignment horizontal="left" wrapText="1"/>
    </xf>
    <xf numFmtId="0" fontId="6" fillId="0" borderId="18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wrapText="1"/>
    </xf>
    <xf numFmtId="164" fontId="6" fillId="0" borderId="0" xfId="0" applyNumberFormat="1" applyFont="1" applyFill="1" applyBorder="1" applyAlignment="1">
      <alignment horizontal="left" wrapText="1"/>
    </xf>
    <xf numFmtId="3" fontId="2" fillId="0" borderId="0" xfId="0" applyNumberFormat="1" applyFont="1" applyFill="1" applyBorder="1"/>
    <xf numFmtId="3" fontId="3" fillId="0" borderId="0" xfId="0" applyNumberFormat="1" applyFont="1" applyFill="1" applyBorder="1"/>
    <xf numFmtId="0" fontId="0" fillId="0" borderId="7" xfId="0" applyFill="1" applyBorder="1" applyAlignment="1">
      <alignment horizontal="left"/>
    </xf>
    <xf numFmtId="0" fontId="6" fillId="0" borderId="18" xfId="0" applyFont="1" applyFill="1" applyBorder="1" applyAlignment="1">
      <alignment horizontal="left" wrapText="1"/>
    </xf>
    <xf numFmtId="164" fontId="6" fillId="0" borderId="18" xfId="0" applyNumberFormat="1" applyFont="1" applyFill="1" applyBorder="1" applyAlignment="1">
      <alignment horizontal="left" wrapText="1"/>
    </xf>
    <xf numFmtId="0" fontId="6" fillId="0" borderId="19" xfId="0" applyFont="1" applyFill="1" applyBorder="1"/>
    <xf numFmtId="0" fontId="0" fillId="0" borderId="19" xfId="0" applyFill="1" applyBorder="1" applyAlignment="1">
      <alignment horizontal="center" wrapText="1"/>
    </xf>
    <xf numFmtId="0" fontId="0" fillId="0" borderId="18" xfId="0" applyFill="1" applyBorder="1" applyAlignment="1">
      <alignment horizontal="left"/>
    </xf>
    <xf numFmtId="4" fontId="6" fillId="0" borderId="11" xfId="0" applyNumberFormat="1" applyFont="1" applyFill="1" applyBorder="1" applyAlignment="1">
      <alignment horizontal="left"/>
    </xf>
    <xf numFmtId="0" fontId="0" fillId="0" borderId="0" xfId="0" applyFill="1" applyAlignment="1">
      <alignment horizontal="right"/>
    </xf>
    <xf numFmtId="0" fontId="4" fillId="0" borderId="0" xfId="0" applyFont="1" applyFill="1" applyAlignment="1">
      <alignment horizontal="right"/>
    </xf>
    <xf numFmtId="0" fontId="4" fillId="0" borderId="0" xfId="0" applyFont="1" applyFill="1"/>
    <xf numFmtId="9" fontId="0" fillId="0" borderId="0" xfId="0" applyNumberFormat="1" applyFill="1" applyAlignment="1">
      <alignment horizontal="left"/>
    </xf>
    <xf numFmtId="9" fontId="4" fillId="0" borderId="0" xfId="0" applyNumberFormat="1" applyFont="1" applyFill="1" applyAlignment="1">
      <alignment horizontal="left"/>
    </xf>
    <xf numFmtId="0" fontId="6" fillId="0" borderId="0" xfId="0" applyFont="1" applyFill="1" applyAlignment="1">
      <alignment horizontal="right"/>
    </xf>
    <xf numFmtId="0" fontId="0" fillId="0" borderId="0" xfId="0" applyAlignment="1">
      <alignment horizontal="right"/>
    </xf>
    <xf numFmtId="165" fontId="4" fillId="0" borderId="20" xfId="0" applyNumberFormat="1" applyFont="1" applyFill="1" applyBorder="1" applyAlignment="1">
      <alignment horizontal="left"/>
    </xf>
    <xf numFmtId="3" fontId="6" fillId="0" borderId="20" xfId="0" applyNumberFormat="1" applyFont="1" applyFill="1" applyBorder="1" applyAlignment="1">
      <alignment horizontal="left"/>
    </xf>
    <xf numFmtId="0" fontId="4" fillId="0" borderId="21" xfId="0" applyFont="1" applyFill="1" applyBorder="1" applyAlignment="1">
      <alignment horizontal="right"/>
    </xf>
    <xf numFmtId="0" fontId="0" fillId="0" borderId="22" xfId="0" applyFill="1" applyBorder="1"/>
    <xf numFmtId="1" fontId="4" fillId="0" borderId="0" xfId="0" applyNumberFormat="1" applyFont="1" applyFill="1" applyBorder="1" applyAlignment="1">
      <alignment horizontal="right"/>
    </xf>
    <xf numFmtId="3" fontId="0" fillId="0" borderId="0" xfId="0" applyNumberFormat="1" applyFill="1" applyAlignment="1">
      <alignment horizontal="right"/>
    </xf>
    <xf numFmtId="0" fontId="0" fillId="0" borderId="5" xfId="0" applyFill="1" applyBorder="1" applyAlignment="1">
      <alignment horizontal="left"/>
    </xf>
    <xf numFmtId="3" fontId="0" fillId="0" borderId="5" xfId="0" applyNumberFormat="1" applyFill="1" applyBorder="1" applyAlignment="1">
      <alignment horizontal="left"/>
    </xf>
    <xf numFmtId="0" fontId="6" fillId="0" borderId="5" xfId="0" applyFont="1" applyFill="1" applyBorder="1" applyAlignment="1">
      <alignment horizontal="left"/>
    </xf>
    <xf numFmtId="0" fontId="4" fillId="4" borderId="0" xfId="0" applyFont="1" applyFill="1" applyAlignment="1">
      <alignment horizontal="right"/>
    </xf>
    <xf numFmtId="3" fontId="4" fillId="4" borderId="0" xfId="0" applyNumberFormat="1" applyFont="1" applyFill="1"/>
    <xf numFmtId="0" fontId="0" fillId="0" borderId="23" xfId="0" applyFill="1" applyBorder="1"/>
    <xf numFmtId="0" fontId="6" fillId="0" borderId="24" xfId="0" applyFont="1" applyFill="1" applyBorder="1" applyAlignment="1">
      <alignment horizontal="left"/>
    </xf>
    <xf numFmtId="3" fontId="0" fillId="0" borderId="25" xfId="0" applyNumberFormat="1" applyFill="1" applyBorder="1" applyAlignment="1">
      <alignment horizontal="right"/>
    </xf>
    <xf numFmtId="3" fontId="6" fillId="0" borderId="6" xfId="0" applyNumberFormat="1" applyFont="1" applyFill="1" applyBorder="1" applyAlignment="1">
      <alignment horizontal="left"/>
    </xf>
    <xf numFmtId="3" fontId="6" fillId="0" borderId="10" xfId="0" applyNumberFormat="1" applyFont="1" applyFill="1" applyBorder="1" applyAlignment="1">
      <alignment horizontal="left"/>
    </xf>
    <xf numFmtId="3" fontId="0" fillId="0" borderId="26" xfId="0" applyNumberFormat="1" applyFill="1" applyBorder="1" applyAlignment="1">
      <alignment horizontal="right"/>
    </xf>
    <xf numFmtId="3" fontId="0" fillId="0" borderId="27" xfId="0" applyNumberFormat="1" applyFill="1" applyBorder="1" applyAlignment="1">
      <alignment horizontal="left"/>
    </xf>
    <xf numFmtId="3" fontId="6" fillId="0" borderId="9" xfId="0" applyNumberFormat="1" applyFont="1" applyFill="1" applyBorder="1" applyAlignment="1">
      <alignment horizontal="left"/>
    </xf>
    <xf numFmtId="3" fontId="0" fillId="0" borderId="28" xfId="0" applyNumberFormat="1" applyFill="1" applyBorder="1" applyAlignment="1">
      <alignment horizontal="right"/>
    </xf>
    <xf numFmtId="0" fontId="0" fillId="0" borderId="29" xfId="0" applyFill="1" applyBorder="1"/>
    <xf numFmtId="3" fontId="4" fillId="0" borderId="30" xfId="0" applyNumberFormat="1" applyFont="1" applyFill="1" applyBorder="1" applyAlignment="1">
      <alignment horizontal="left" wrapText="1"/>
    </xf>
    <xf numFmtId="9" fontId="0" fillId="0" borderId="0" xfId="37" applyFont="1" applyFill="1"/>
    <xf numFmtId="0" fontId="4" fillId="0" borderId="0" xfId="0" applyFont="1" applyFill="1" applyBorder="1"/>
    <xf numFmtId="3" fontId="11" fillId="0" borderId="0" xfId="0" applyNumberFormat="1" applyFont="1" applyFill="1"/>
    <xf numFmtId="0" fontId="0" fillId="0" borderId="31" xfId="0" applyFill="1" applyBorder="1" applyAlignment="1">
      <alignment horizontal="left"/>
    </xf>
    <xf numFmtId="0" fontId="0" fillId="0" borderId="32" xfId="0" applyFill="1" applyBorder="1" applyAlignment="1">
      <alignment horizontal="left"/>
    </xf>
    <xf numFmtId="0" fontId="0" fillId="0" borderId="27" xfId="0" applyFill="1" applyBorder="1" applyAlignment="1">
      <alignment horizontal="left"/>
    </xf>
    <xf numFmtId="0" fontId="6" fillId="0" borderId="32" xfId="0" applyFont="1" applyFill="1" applyBorder="1" applyAlignment="1">
      <alignment horizontal="left"/>
    </xf>
    <xf numFmtId="3" fontId="0" fillId="0" borderId="31" xfId="0" applyNumberFormat="1" applyFill="1" applyBorder="1" applyAlignment="1">
      <alignment horizontal="left"/>
    </xf>
    <xf numFmtId="3" fontId="0" fillId="0" borderId="32" xfId="0" applyNumberFormat="1" applyFill="1" applyBorder="1" applyAlignment="1">
      <alignment horizontal="left"/>
    </xf>
    <xf numFmtId="9" fontId="0" fillId="0" borderId="31" xfId="0" applyNumberFormat="1" applyFill="1" applyBorder="1" applyAlignment="1">
      <alignment horizontal="left"/>
    </xf>
    <xf numFmtId="9" fontId="0" fillId="0" borderId="32" xfId="0" applyNumberFormat="1" applyFill="1" applyBorder="1" applyAlignment="1">
      <alignment horizontal="left"/>
    </xf>
    <xf numFmtId="9" fontId="0" fillId="0" borderId="27" xfId="0" applyNumberFormat="1" applyFill="1" applyBorder="1" applyAlignment="1">
      <alignment horizontal="left"/>
    </xf>
    <xf numFmtId="2" fontId="0" fillId="0" borderId="0" xfId="0" applyNumberFormat="1" applyFill="1"/>
    <xf numFmtId="2" fontId="6" fillId="0" borderId="0" xfId="0" applyNumberFormat="1" applyFont="1" applyFill="1"/>
    <xf numFmtId="1" fontId="0" fillId="0" borderId="0" xfId="0" applyNumberFormat="1" applyFill="1"/>
    <xf numFmtId="9" fontId="0" fillId="0" borderId="0" xfId="37" applyFont="1" applyFill="1" applyBorder="1"/>
    <xf numFmtId="0" fontId="4" fillId="0" borderId="0" xfId="0" applyFont="1" applyFill="1" applyBorder="1" applyAlignment="1">
      <alignment horizontal="center"/>
    </xf>
    <xf numFmtId="0" fontId="0" fillId="0" borderId="0" xfId="0" applyBorder="1"/>
    <xf numFmtId="166" fontId="0" fillId="0" borderId="0" xfId="0" applyNumberFormat="1" applyBorder="1"/>
    <xf numFmtId="166" fontId="0" fillId="0" borderId="0" xfId="0" applyNumberFormat="1" applyFill="1" applyBorder="1"/>
    <xf numFmtId="0" fontId="10" fillId="0" borderId="0" xfId="0" applyFont="1" applyFill="1" applyBorder="1" applyAlignment="1">
      <alignment horizontal="left"/>
    </xf>
    <xf numFmtId="0" fontId="0" fillId="0" borderId="0" xfId="0" applyFill="1" applyAlignment="1">
      <alignment horizontal="center" wrapText="1"/>
    </xf>
    <xf numFmtId="0" fontId="12" fillId="0" borderId="0" xfId="0" applyFont="1" applyFill="1" applyBorder="1" applyAlignment="1">
      <alignment horizontal="left"/>
    </xf>
    <xf numFmtId="37" fontId="0" fillId="0" borderId="33" xfId="0" applyNumberFormat="1" applyFill="1" applyBorder="1" applyAlignment="1">
      <alignment horizontal="left"/>
    </xf>
    <xf numFmtId="3" fontId="6" fillId="0" borderId="33" xfId="0" applyNumberFormat="1" applyFont="1" applyFill="1" applyBorder="1" applyAlignment="1">
      <alignment horizontal="left"/>
    </xf>
    <xf numFmtId="0" fontId="6" fillId="0" borderId="34" xfId="0" applyFont="1" applyFill="1" applyBorder="1" applyAlignment="1">
      <alignment horizontal="center" wrapText="1"/>
    </xf>
    <xf numFmtId="4" fontId="2" fillId="0" borderId="34" xfId="0" applyNumberFormat="1" applyFont="1" applyFill="1" applyBorder="1" applyAlignment="1">
      <alignment horizontal="left"/>
    </xf>
    <xf numFmtId="4" fontId="2" fillId="0" borderId="34" xfId="0" applyNumberFormat="1" applyFont="1" applyFill="1" applyBorder="1" applyAlignment="1">
      <alignment horizontal="center"/>
    </xf>
    <xf numFmtId="4" fontId="2" fillId="0" borderId="35" xfId="0" applyNumberFormat="1" applyFont="1" applyFill="1" applyBorder="1" applyAlignment="1">
      <alignment horizontal="center"/>
    </xf>
    <xf numFmtId="0" fontId="0" fillId="0" borderId="36" xfId="0" applyFill="1" applyBorder="1" applyAlignment="1">
      <alignment horizontal="center" wrapText="1"/>
    </xf>
    <xf numFmtId="0" fontId="6" fillId="0" borderId="36" xfId="0" applyFont="1" applyFill="1" applyBorder="1" applyAlignment="1">
      <alignment horizontal="left" wrapText="1"/>
    </xf>
    <xf numFmtId="0" fontId="0" fillId="0" borderId="36" xfId="0" applyFill="1" applyBorder="1" applyAlignment="1">
      <alignment horizontal="left" wrapText="1"/>
    </xf>
    <xf numFmtId="3" fontId="0" fillId="0" borderId="36" xfId="0" applyNumberFormat="1" applyFill="1" applyBorder="1" applyAlignment="1">
      <alignment horizontal="left" wrapText="1"/>
    </xf>
    <xf numFmtId="3" fontId="0" fillId="0" borderId="36" xfId="0" applyNumberFormat="1" applyFill="1" applyBorder="1" applyAlignment="1">
      <alignment horizontal="left"/>
    </xf>
    <xf numFmtId="3" fontId="6" fillId="0" borderId="37" xfId="0" applyNumberFormat="1" applyFont="1" applyFill="1" applyBorder="1" applyAlignment="1">
      <alignment horizontal="left"/>
    </xf>
    <xf numFmtId="4" fontId="4" fillId="0" borderId="0" xfId="0" applyNumberFormat="1" applyFont="1" applyFill="1"/>
    <xf numFmtId="164" fontId="4" fillId="0" borderId="0" xfId="0" applyNumberFormat="1" applyFont="1" applyFill="1" applyBorder="1"/>
    <xf numFmtId="3" fontId="4" fillId="0" borderId="0" xfId="0" applyNumberFormat="1" applyFont="1" applyFill="1" applyAlignment="1">
      <alignment horizontal="right"/>
    </xf>
    <xf numFmtId="3" fontId="0" fillId="0" borderId="38" xfId="0" applyNumberFormat="1" applyFill="1" applyBorder="1"/>
    <xf numFmtId="3" fontId="0" fillId="0" borderId="39" xfId="0" applyNumberFormat="1" applyFill="1" applyBorder="1"/>
    <xf numFmtId="3" fontId="6" fillId="0" borderId="39" xfId="0" applyNumberFormat="1" applyFont="1" applyFill="1" applyBorder="1"/>
    <xf numFmtId="3" fontId="6" fillId="0" borderId="40" xfId="0" applyNumberFormat="1" applyFont="1" applyFill="1" applyBorder="1"/>
    <xf numFmtId="3" fontId="7" fillId="0" borderId="41" xfId="0" applyNumberFormat="1" applyFont="1" applyFill="1" applyBorder="1" applyAlignment="1">
      <alignment horizontal="right" wrapText="1"/>
    </xf>
    <xf numFmtId="9" fontId="4" fillId="0" borderId="0" xfId="0" applyNumberFormat="1" applyFont="1" applyFill="1"/>
    <xf numFmtId="3" fontId="0" fillId="0" borderId="20" xfId="0" applyNumberFormat="1" applyFill="1" applyBorder="1" applyAlignment="1">
      <alignment horizontal="left"/>
    </xf>
    <xf numFmtId="3" fontId="0" fillId="0" borderId="21" xfId="0" applyNumberFormat="1" applyFill="1" applyBorder="1" applyAlignment="1">
      <alignment horizontal="left"/>
    </xf>
    <xf numFmtId="3" fontId="0" fillId="0" borderId="42" xfId="0" applyNumberFormat="1" applyFill="1" applyBorder="1" applyAlignment="1">
      <alignment horizontal="left"/>
    </xf>
    <xf numFmtId="3" fontId="0" fillId="0" borderId="43" xfId="0" applyNumberFormat="1" applyFill="1" applyBorder="1" applyAlignment="1">
      <alignment horizontal="right"/>
    </xf>
    <xf numFmtId="3" fontId="6" fillId="0" borderId="44" xfId="0" applyNumberFormat="1" applyFont="1" applyFill="1" applyBorder="1" applyAlignment="1">
      <alignment horizontal="left"/>
    </xf>
    <xf numFmtId="3" fontId="4" fillId="0" borderId="45" xfId="0" applyNumberFormat="1" applyFont="1" applyFill="1" applyBorder="1" applyAlignment="1">
      <alignment horizontal="left"/>
    </xf>
    <xf numFmtId="0" fontId="6" fillId="0" borderId="46" xfId="0" applyFont="1" applyFill="1" applyBorder="1"/>
    <xf numFmtId="0" fontId="6" fillId="0" borderId="47" xfId="0" applyFont="1" applyFill="1" applyBorder="1" applyAlignment="1">
      <alignment horizontal="left"/>
    </xf>
    <xf numFmtId="3" fontId="0" fillId="0" borderId="47" xfId="0" applyNumberFormat="1" applyFill="1" applyBorder="1" applyAlignment="1">
      <alignment horizontal="left"/>
    </xf>
    <xf numFmtId="3" fontId="6" fillId="0" borderId="46" xfId="0" applyNumberFormat="1" applyFont="1" applyFill="1" applyBorder="1" applyAlignment="1">
      <alignment horizontal="left"/>
    </xf>
    <xf numFmtId="9" fontId="0" fillId="0" borderId="47" xfId="0" applyNumberFormat="1" applyFill="1" applyBorder="1" applyAlignment="1">
      <alignment horizontal="left"/>
    </xf>
    <xf numFmtId="3" fontId="0" fillId="0" borderId="48" xfId="0" applyNumberFormat="1" applyFill="1" applyBorder="1" applyAlignment="1">
      <alignment horizontal="right"/>
    </xf>
    <xf numFmtId="0" fontId="0" fillId="0" borderId="49" xfId="0" applyFill="1" applyBorder="1"/>
    <xf numFmtId="0" fontId="4" fillId="0" borderId="50" xfId="0" applyFont="1" applyFill="1" applyBorder="1" applyAlignment="1">
      <alignment horizontal="right"/>
    </xf>
    <xf numFmtId="165" fontId="4" fillId="0" borderId="51" xfId="0" applyNumberFormat="1" applyFont="1" applyFill="1" applyBorder="1" applyAlignment="1">
      <alignment horizontal="left"/>
    </xf>
    <xf numFmtId="3" fontId="6" fillId="0" borderId="51" xfId="0" applyNumberFormat="1" applyFont="1" applyFill="1" applyBorder="1" applyAlignment="1">
      <alignment horizontal="left"/>
    </xf>
    <xf numFmtId="3" fontId="6" fillId="0" borderId="52" xfId="0" applyNumberFormat="1" applyFont="1" applyFill="1" applyBorder="1" applyAlignment="1">
      <alignment horizontal="left"/>
    </xf>
    <xf numFmtId="3" fontId="4" fillId="0" borderId="53" xfId="0" applyNumberFormat="1" applyFont="1" applyFill="1" applyBorder="1" applyAlignment="1">
      <alignment horizontal="left"/>
    </xf>
    <xf numFmtId="9" fontId="4" fillId="0" borderId="51" xfId="0" applyNumberFormat="1" applyFont="1" applyFill="1" applyBorder="1" applyAlignment="1">
      <alignment horizontal="left"/>
    </xf>
    <xf numFmtId="9" fontId="4" fillId="0" borderId="50" xfId="0" applyNumberFormat="1" applyFont="1" applyFill="1" applyBorder="1" applyAlignment="1">
      <alignment horizontal="left"/>
    </xf>
    <xf numFmtId="3" fontId="4" fillId="0" borderId="50" xfId="0" applyNumberFormat="1" applyFont="1" applyFill="1" applyBorder="1" applyAlignment="1">
      <alignment horizontal="left"/>
    </xf>
    <xf numFmtId="3" fontId="4" fillId="0" borderId="54" xfId="0" applyNumberFormat="1" applyFont="1" applyFill="1" applyBorder="1" applyAlignment="1">
      <alignment horizontal="right"/>
    </xf>
    <xf numFmtId="0" fontId="6" fillId="0" borderId="0" xfId="0" applyFont="1" applyFill="1" applyBorder="1"/>
    <xf numFmtId="4" fontId="6" fillId="0" borderId="34" xfId="0" applyNumberFormat="1" applyFont="1" applyFill="1" applyBorder="1" applyAlignment="1">
      <alignment horizontal="left"/>
    </xf>
    <xf numFmtId="4" fontId="6" fillId="0" borderId="34" xfId="0" applyNumberFormat="1" applyFont="1" applyFill="1" applyBorder="1" applyAlignment="1">
      <alignment horizontal="center"/>
    </xf>
    <xf numFmtId="4" fontId="6" fillId="0" borderId="35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left"/>
    </xf>
    <xf numFmtId="3" fontId="6" fillId="0" borderId="0" xfId="0" applyNumberFormat="1" applyFont="1" applyFill="1" applyBorder="1" applyAlignment="1">
      <alignment horizontal="left"/>
    </xf>
    <xf numFmtId="3" fontId="4" fillId="0" borderId="0" xfId="0" applyNumberFormat="1" applyFont="1" applyFill="1" applyBorder="1" applyAlignment="1">
      <alignment horizontal="left"/>
    </xf>
    <xf numFmtId="3" fontId="0" fillId="0" borderId="0" xfId="0" applyNumberFormat="1" applyFill="1" applyBorder="1" applyAlignment="1">
      <alignment horizontal="left"/>
    </xf>
    <xf numFmtId="3" fontId="0" fillId="0" borderId="0" xfId="0" applyNumberFormat="1" applyFill="1" applyBorder="1" applyAlignment="1">
      <alignment horizontal="right"/>
    </xf>
    <xf numFmtId="3" fontId="0" fillId="4" borderId="0" xfId="0" applyNumberFormat="1" applyFill="1"/>
    <xf numFmtId="164" fontId="0" fillId="4" borderId="0" xfId="0" applyNumberFormat="1" applyFill="1"/>
    <xf numFmtId="3" fontId="4" fillId="0" borderId="0" xfId="0" applyNumberFormat="1" applyFont="1" applyFill="1" applyBorder="1"/>
    <xf numFmtId="3" fontId="4" fillId="0" borderId="10" xfId="0" applyNumberFormat="1" applyFont="1" applyFill="1" applyBorder="1" applyAlignment="1">
      <alignment horizontal="left"/>
    </xf>
    <xf numFmtId="0" fontId="4" fillId="0" borderId="32" xfId="0" applyFont="1" applyFill="1" applyBorder="1" applyAlignment="1">
      <alignment horizontal="left"/>
    </xf>
    <xf numFmtId="3" fontId="4" fillId="0" borderId="26" xfId="0" applyNumberFormat="1" applyFont="1" applyFill="1" applyBorder="1" applyAlignment="1">
      <alignment horizontal="right"/>
    </xf>
    <xf numFmtId="3" fontId="0" fillId="0" borderId="55" xfId="0" applyNumberFormat="1" applyFill="1" applyBorder="1"/>
    <xf numFmtId="3" fontId="6" fillId="0" borderId="39" xfId="0" applyNumberFormat="1" applyFont="1" applyFill="1" applyBorder="1" applyAlignment="1">
      <alignment horizontal="right"/>
    </xf>
    <xf numFmtId="176" fontId="7" fillId="0" borderId="0" xfId="0" applyNumberFormat="1" applyFont="1" applyFill="1" applyBorder="1" applyAlignment="1">
      <alignment horizontal="left" wrapText="1"/>
    </xf>
    <xf numFmtId="164" fontId="6" fillId="0" borderId="56" xfId="0" applyNumberFormat="1" applyFont="1" applyFill="1" applyBorder="1" applyAlignment="1">
      <alignment horizontal="left" wrapText="1"/>
    </xf>
    <xf numFmtId="0" fontId="0" fillId="0" borderId="57" xfId="0" applyBorder="1" applyAlignment="1">
      <alignment horizontal="left" wrapText="1"/>
    </xf>
    <xf numFmtId="0" fontId="0" fillId="0" borderId="58" xfId="0" applyFill="1" applyBorder="1" applyAlignment="1">
      <alignment wrapText="1"/>
    </xf>
    <xf numFmtId="0" fontId="0" fillId="0" borderId="59" xfId="0" applyBorder="1" applyAlignment="1">
      <alignment wrapText="1"/>
    </xf>
    <xf numFmtId="0" fontId="6" fillId="0" borderId="23" xfId="0" applyFont="1" applyFill="1" applyBorder="1" applyAlignment="1">
      <alignment horizontal="left" wrapText="1"/>
    </xf>
    <xf numFmtId="0" fontId="0" fillId="0" borderId="24" xfId="0" applyBorder="1" applyAlignment="1">
      <alignment horizontal="left" wrapText="1"/>
    </xf>
    <xf numFmtId="0" fontId="6" fillId="0" borderId="35" xfId="0" applyFont="1" applyFill="1" applyBorder="1" applyAlignment="1">
      <alignment horizontal="right" wrapText="1"/>
    </xf>
    <xf numFmtId="0" fontId="0" fillId="0" borderId="37" xfId="0" applyBorder="1" applyAlignment="1">
      <alignment horizontal="right" wrapText="1"/>
    </xf>
    <xf numFmtId="0" fontId="6" fillId="0" borderId="60" xfId="0" applyFont="1" applyFill="1" applyBorder="1" applyAlignment="1">
      <alignment horizontal="right" wrapText="1"/>
    </xf>
    <xf numFmtId="0" fontId="0" fillId="0" borderId="48" xfId="0" applyBorder="1" applyAlignment="1">
      <alignment horizontal="right" wrapText="1"/>
    </xf>
  </cellXfs>
  <cellStyles count="65">
    <cellStyle name="A" xfId="1"/>
    <cellStyle name="ColumnHeading" xfId="2"/>
    <cellStyle name="Comma  - Style1" xfId="3"/>
    <cellStyle name="Comma  - Style2" xfId="4"/>
    <cellStyle name="Comma  - Style3" xfId="5"/>
    <cellStyle name="Comma  - Style4" xfId="6"/>
    <cellStyle name="Comma  - Style5" xfId="7"/>
    <cellStyle name="Comma  - Style6" xfId="8"/>
    <cellStyle name="Comma  - Style7" xfId="9"/>
    <cellStyle name="Comma  - Style8" xfId="10"/>
    <cellStyle name="D" xfId="11"/>
    <cellStyle name="Date" xfId="12"/>
    <cellStyle name="DATETIME" xfId="13"/>
    <cellStyle name="EvenBodyShade" xfId="14"/>
    <cellStyle name="F1" xfId="15"/>
    <cellStyle name="GrandTotal" xfId="16"/>
    <cellStyle name="Head0" xfId="17"/>
    <cellStyle name="Head1" xfId="18"/>
    <cellStyle name="Head2" xfId="19"/>
    <cellStyle name="Head3" xfId="20"/>
    <cellStyle name="Head4" xfId="21"/>
    <cellStyle name="Head5" xfId="22"/>
    <cellStyle name="Head6" xfId="23"/>
    <cellStyle name="Head7" xfId="24"/>
    <cellStyle name="Head8" xfId="25"/>
    <cellStyle name="Head9" xfId="26"/>
    <cellStyle name="HeadShade" xfId="27"/>
    <cellStyle name="I" xfId="28"/>
    <cellStyle name="M" xfId="29"/>
    <cellStyle name="Normal" xfId="0" builtinId="0"/>
    <cellStyle name="Normal - Style1" xfId="30"/>
    <cellStyle name="Normal 2" xfId="31"/>
    <cellStyle name="Normal 3" xfId="32"/>
    <cellStyle name="OddBodyShade" xfId="33"/>
    <cellStyle name="Overscore" xfId="34"/>
    <cellStyle name="Overunder" xfId="35"/>
    <cellStyle name="P" xfId="36"/>
    <cellStyle name="Percent" xfId="37" builtinId="5"/>
    <cellStyle name="Reg1" xfId="38"/>
    <cellStyle name="Reg2" xfId="39"/>
    <cellStyle name="Reg3" xfId="40"/>
    <cellStyle name="Reg4" xfId="41"/>
    <cellStyle name="Reg5" xfId="42"/>
    <cellStyle name="Reg6" xfId="43"/>
    <cellStyle name="Reg7" xfId="44"/>
    <cellStyle name="Reg8" xfId="45"/>
    <cellStyle name="Reg9" xfId="46"/>
    <cellStyle name="SpecialHeader" xfId="47"/>
    <cellStyle name="SubHeader" xfId="48"/>
    <cellStyle name="SubTotal" xfId="49"/>
    <cellStyle name="T" xfId="50"/>
    <cellStyle name="TIME" xfId="51"/>
    <cellStyle name="Title1" xfId="52"/>
    <cellStyle name="TitleOther" xfId="53"/>
    <cellStyle name="Total1" xfId="54"/>
    <cellStyle name="Total2" xfId="55"/>
    <cellStyle name="Total3" xfId="56"/>
    <cellStyle name="Total4" xfId="57"/>
    <cellStyle name="Total5" xfId="58"/>
    <cellStyle name="Total6" xfId="59"/>
    <cellStyle name="Total7" xfId="60"/>
    <cellStyle name="Total8" xfId="61"/>
    <cellStyle name="Total9" xfId="62"/>
    <cellStyle name="TotShade" xfId="63"/>
    <cellStyle name="Underscore" xfId="6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247650</xdr:colOff>
      <xdr:row>1</xdr:row>
      <xdr:rowOff>476250</xdr:rowOff>
    </xdr:to>
    <xdr:pic>
      <xdr:nvPicPr>
        <xdr:cNvPr id="2049" name="Picture 1" descr="JDavis 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9675" y="295275"/>
          <a:ext cx="18192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ichard%20Cotton/Documents/Grant%20Ave%20Apartments/Offering%20Memo/Memo%20Concept%20Plan/Concept%20Plan%20Unit%20Mi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campos/AppData/Local/Microsoft/Windows/Temporary%20Internet%20Files/Content.IE5/Y5WK1P3D/02rptRentRoll_NoFe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campos/AppData/Local/Microsoft/Windows/Temporary%20Internet%20Files/Content.IE5/FKSP0OK0/02rptRentRoll_NoFe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mercial01\Users\rcotton\My%20Documents\Raleigh%20Apartment%20Market\Real%20Data%20Feb%202008\DataWizard-RDU-Laurel%20Oak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wner/Local%20Settings/Temporary%20Internet%20Files/OLK3/65422724284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nit Mix"/>
      <sheetName val="Market Rents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</sheetNames>
    <sheetDataSet>
      <sheetData sheetId="0">
        <row r="7">
          <cell r="Q7">
            <v>1461548.4194</v>
          </cell>
          <cell r="W7">
            <v>1486118.4194</v>
          </cell>
        </row>
        <row r="8">
          <cell r="Q8">
            <v>-2100</v>
          </cell>
          <cell r="W8">
            <v>-2235</v>
          </cell>
        </row>
        <row r="9">
          <cell r="Q9">
            <v>1459448.4194</v>
          </cell>
          <cell r="W9">
            <v>1483883.4194</v>
          </cell>
        </row>
        <row r="10">
          <cell r="Q10">
            <v>0</v>
          </cell>
          <cell r="W10">
            <v>0</v>
          </cell>
        </row>
        <row r="11">
          <cell r="Q11">
            <v>0</v>
          </cell>
          <cell r="W11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</sheetNames>
    <sheetDataSet>
      <sheetData sheetId="0">
        <row r="7">
          <cell r="Q7">
            <v>2095379.4538</v>
          </cell>
          <cell r="W7">
            <v>2119814.4537999998</v>
          </cell>
        </row>
        <row r="8">
          <cell r="Q8">
            <v>-6948</v>
          </cell>
          <cell r="W8">
            <v>-7083</v>
          </cell>
        </row>
        <row r="9">
          <cell r="Q9">
            <v>2088431.4538</v>
          </cell>
          <cell r="W9">
            <v>2112731.4537999998</v>
          </cell>
        </row>
        <row r="10">
          <cell r="Q10">
            <v>0</v>
          </cell>
          <cell r="W10">
            <v>0</v>
          </cell>
        </row>
        <row r="11">
          <cell r="Q11">
            <v>0</v>
          </cell>
          <cell r="W11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ntro"/>
      <sheetName val="Supply"/>
      <sheetName val="Demand"/>
      <sheetName val="Vacancy"/>
      <sheetName val="SqFt"/>
      <sheetName val="Rent"/>
      <sheetName val="SummaryData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B6" t="str">
            <v>APT CODE</v>
          </cell>
          <cell r="C6" t="str">
            <v>Submarket</v>
          </cell>
          <cell r="D6" t="str">
            <v>Project Name</v>
          </cell>
          <cell r="E6" t="str">
            <v>ADDRESS</v>
          </cell>
          <cell r="F6" t="str">
            <v>CITYSTATEZIP</v>
          </cell>
          <cell r="G6" t="str">
            <v>LEASING PHONE</v>
          </cell>
          <cell r="H6" t="str">
            <v>LEASING FAX</v>
          </cell>
          <cell r="I6" t="str">
            <v>BLDG STATUS</v>
          </cell>
          <cell r="J6" t="str">
            <v>BUILT-ACTUAL</v>
          </cell>
          <cell r="K6" t="str">
            <v>MGNTNAME</v>
          </cell>
          <cell r="L6" t="str">
            <v>MGNTADDRESS</v>
          </cell>
          <cell r="M6" t="str">
            <v>MGNTCITY</v>
          </cell>
          <cell r="N6" t="str">
            <v>MGNTPHONE</v>
          </cell>
          <cell r="O6" t="str">
            <v>MGNTFAX</v>
          </cell>
          <cell r="P6" t="str">
            <v>OWNER</v>
          </cell>
          <cell r="Q6" t="str">
            <v>OWNERADDRESS</v>
          </cell>
          <cell r="R6" t="str">
            <v>OWNERCITY</v>
          </cell>
          <cell r="S6" t="str">
            <v>OWNERPHONE</v>
          </cell>
          <cell r="T6" t="str">
            <v>OWNERFAX</v>
          </cell>
          <cell r="U6" t="str">
            <v>units2003-2h</v>
          </cell>
          <cell r="V6" t="str">
            <v>units2004-1h</v>
          </cell>
          <cell r="W6" t="str">
            <v>units2004-2h</v>
          </cell>
          <cell r="X6" t="str">
            <v>units2005-1h</v>
          </cell>
          <cell r="Y6" t="str">
            <v>units2005-2h</v>
          </cell>
          <cell r="Z6" t="str">
            <v>units2006-1h</v>
          </cell>
          <cell r="AA6" t="str">
            <v>units2006-2h</v>
          </cell>
          <cell r="AB6" t="str">
            <v>units2007-1h</v>
          </cell>
          <cell r="AC6" t="str">
            <v>units2007-2h</v>
          </cell>
          <cell r="AD6" t="str">
            <v>units2008-1h</v>
          </cell>
          <cell r="AE6" t="str">
            <v>comp2003-2h</v>
          </cell>
          <cell r="AF6" t="str">
            <v>comp2004-1h</v>
          </cell>
          <cell r="AG6" t="str">
            <v>comp2004-2h</v>
          </cell>
          <cell r="AH6" t="str">
            <v>comp2005-1h</v>
          </cell>
          <cell r="AI6" t="str">
            <v>comp2005-2h</v>
          </cell>
          <cell r="AJ6" t="str">
            <v>comp2006-1h</v>
          </cell>
          <cell r="AK6" t="str">
            <v>comp2006-2h</v>
          </cell>
          <cell r="AL6" t="str">
            <v>comp2007-1h</v>
          </cell>
          <cell r="AM6" t="str">
            <v>comp2007-2h</v>
          </cell>
          <cell r="AN6" t="str">
            <v>comp2008-1h</v>
          </cell>
          <cell r="AO6" t="str">
            <v>abs2003-2h</v>
          </cell>
          <cell r="AP6" t="str">
            <v>abs2004-1h</v>
          </cell>
          <cell r="AQ6" t="str">
            <v>abs2004-2h</v>
          </cell>
          <cell r="AR6" t="str">
            <v>abs2005-1h</v>
          </cell>
          <cell r="AS6" t="str">
            <v>abs2005-2h</v>
          </cell>
          <cell r="AT6" t="str">
            <v>abs2006-1h</v>
          </cell>
          <cell r="AU6" t="str">
            <v>abs2006-2h</v>
          </cell>
          <cell r="AV6" t="str">
            <v>abs2007-1h</v>
          </cell>
          <cell r="AW6" t="str">
            <v>abs2007-2h</v>
          </cell>
          <cell r="AX6" t="str">
            <v>abs2008-1h</v>
          </cell>
          <cell r="AY6" t="str">
            <v>rent2003-2h</v>
          </cell>
          <cell r="AZ6" t="str">
            <v>rent2004-1h</v>
          </cell>
          <cell r="BA6" t="str">
            <v>rent2004-2h</v>
          </cell>
          <cell r="BB6" t="str">
            <v>rent2005-1h</v>
          </cell>
          <cell r="BC6" t="str">
            <v>rent2005-2h</v>
          </cell>
          <cell r="BD6" t="str">
            <v>rent2006-1h</v>
          </cell>
          <cell r="BE6" t="str">
            <v>rent2006-2h</v>
          </cell>
          <cell r="BF6" t="str">
            <v>rent2007-1h</v>
          </cell>
          <cell r="BG6" t="str">
            <v>rent2007-2h</v>
          </cell>
          <cell r="BH6" t="str">
            <v>rent2008-1h</v>
          </cell>
          <cell r="BI6" t="str">
            <v>vac2003-2h</v>
          </cell>
          <cell r="BJ6" t="str">
            <v>vac2004-1h</v>
          </cell>
          <cell r="BK6" t="str">
            <v>vac2004-2h</v>
          </cell>
          <cell r="BL6" t="str">
            <v>vac2005-1h</v>
          </cell>
          <cell r="BM6" t="str">
            <v>vac2005-2h</v>
          </cell>
          <cell r="BN6" t="str">
            <v>vac2006-1h</v>
          </cell>
          <cell r="BO6" t="str">
            <v>vac2006-2h</v>
          </cell>
          <cell r="BP6" t="str">
            <v>vac2007-1h</v>
          </cell>
          <cell r="BQ6" t="str">
            <v>vac2007-2h</v>
          </cell>
          <cell r="BR6" t="str">
            <v>vac2008-1h</v>
          </cell>
          <cell r="BS6" t="str">
            <v>uc2003-2h</v>
          </cell>
          <cell r="BT6" t="str">
            <v>uc2004-1h</v>
          </cell>
          <cell r="BU6" t="str">
            <v>uc2004-2h</v>
          </cell>
          <cell r="BV6" t="str">
            <v>uc2005-1h</v>
          </cell>
          <cell r="BW6" t="str">
            <v>uc2005-2h</v>
          </cell>
          <cell r="BX6" t="str">
            <v>uc2006-1h</v>
          </cell>
          <cell r="BY6" t="str">
            <v>uc2006-2h</v>
          </cell>
          <cell r="BZ6" t="str">
            <v>uc2007-1h</v>
          </cell>
          <cell r="CA6" t="str">
            <v>uc2007-2h</v>
          </cell>
          <cell r="CB6" t="str">
            <v>uc2008-1h</v>
          </cell>
          <cell r="CC6" t="str">
            <v>sf2003-2h</v>
          </cell>
          <cell r="CD6" t="str">
            <v>sf2004-1h</v>
          </cell>
          <cell r="CE6" t="str">
            <v>sf2004-2h</v>
          </cell>
          <cell r="CF6" t="str">
            <v>sf2005-1h</v>
          </cell>
          <cell r="CG6" t="str">
            <v>sf2005-2h</v>
          </cell>
          <cell r="CH6" t="str">
            <v>sf2006-1h</v>
          </cell>
          <cell r="CI6" t="str">
            <v>sf2006-2h</v>
          </cell>
          <cell r="CJ6" t="str">
            <v>sf2007-1h</v>
          </cell>
          <cell r="CK6" t="str">
            <v>sf2007-2h</v>
          </cell>
          <cell r="CL6" t="str">
            <v>sf2008-1h</v>
          </cell>
          <cell r="CM6" t="str">
            <v>TYPE</v>
          </cell>
          <cell r="CN6" t="str">
            <v>BUILT-ANALYSIS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654227242842"/>
      <sheetName val="Template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65"/>
  <sheetViews>
    <sheetView tabSelected="1" topLeftCell="A29" zoomScale="70" zoomScaleNormal="70" workbookViewId="0">
      <selection activeCell="D40" sqref="D40:D42"/>
    </sheetView>
  </sheetViews>
  <sheetFormatPr defaultRowHeight="12.75"/>
  <cols>
    <col min="1" max="1" width="3.42578125" style="1" customWidth="1"/>
    <col min="2" max="2" width="14.7109375" style="1" customWidth="1"/>
    <col min="3" max="3" width="23.5703125" style="30" bestFit="1" customWidth="1"/>
    <col min="4" max="4" width="23.5703125" style="30" customWidth="1"/>
    <col min="5" max="5" width="14.7109375" style="30" customWidth="1"/>
    <col min="6" max="6" width="11.7109375" style="30" customWidth="1"/>
    <col min="7" max="7" width="12.140625" style="30" customWidth="1"/>
    <col min="8" max="8" width="13" style="1" customWidth="1"/>
    <col min="9" max="9" width="9.7109375" style="3" customWidth="1"/>
    <col min="10" max="10" width="9.28515625" style="4" customWidth="1"/>
    <col min="11" max="11" width="9.7109375" style="2" customWidth="1"/>
    <col min="12" max="12" width="14.7109375" style="1" customWidth="1"/>
    <col min="13" max="14" width="7.7109375" style="1" customWidth="1"/>
    <col min="15" max="15" width="7.7109375" style="30" customWidth="1"/>
    <col min="16" max="16" width="10.28515625" style="61" customWidth="1"/>
    <col min="17" max="17" width="9.140625" style="1"/>
    <col min="18" max="18" width="19.140625" style="1" bestFit="1" customWidth="1"/>
    <col min="19" max="19" width="11.5703125" style="1" bestFit="1" customWidth="1"/>
    <col min="20" max="16384" width="9.140625" style="1"/>
  </cols>
  <sheetData>
    <row r="1" spans="2:16" ht="23.45" customHeight="1"/>
    <row r="2" spans="2:16" ht="42" customHeight="1">
      <c r="B2" s="5"/>
      <c r="C2" s="12"/>
      <c r="D2" s="12"/>
      <c r="E2" s="12"/>
      <c r="F2" s="12"/>
      <c r="G2" s="38"/>
      <c r="H2" s="5"/>
      <c r="I2" s="2"/>
      <c r="J2" s="10"/>
      <c r="L2" s="5"/>
      <c r="M2" s="5"/>
      <c r="N2" s="5"/>
      <c r="O2" s="38"/>
    </row>
    <row r="3" spans="2:16" ht="27" customHeight="1">
      <c r="B3" s="5"/>
      <c r="C3" s="112" t="s">
        <v>64</v>
      </c>
      <c r="D3" s="12"/>
      <c r="E3" s="12"/>
      <c r="F3" s="110"/>
      <c r="G3" s="38"/>
      <c r="H3" s="5"/>
      <c r="I3" s="2"/>
      <c r="J3" s="10"/>
      <c r="L3" s="5"/>
      <c r="M3" s="5"/>
      <c r="N3" s="5"/>
      <c r="O3" s="38"/>
    </row>
    <row r="4" spans="2:16" ht="24" customHeight="1">
      <c r="B4" s="5"/>
      <c r="C4" s="31" t="s">
        <v>83</v>
      </c>
      <c r="D4" s="31"/>
      <c r="E4" s="29"/>
      <c r="F4" s="29"/>
      <c r="G4" s="38"/>
      <c r="H4" s="5"/>
      <c r="I4" s="6"/>
      <c r="J4" s="7"/>
      <c r="K4" s="8"/>
      <c r="L4" s="5"/>
      <c r="M4" s="5"/>
      <c r="N4" s="5"/>
      <c r="O4" s="38"/>
    </row>
    <row r="5" spans="2:16" ht="31.9" customHeight="1">
      <c r="B5" s="5"/>
      <c r="C5" s="32"/>
      <c r="D5" s="32"/>
      <c r="E5" s="32"/>
      <c r="F5" s="35"/>
      <c r="G5" s="39"/>
      <c r="H5" s="16"/>
      <c r="I5" s="17"/>
      <c r="J5" s="18"/>
      <c r="K5" s="14"/>
      <c r="L5"/>
      <c r="M5"/>
      <c r="N5"/>
      <c r="O5" s="44"/>
      <c r="P5" s="67"/>
    </row>
    <row r="6" spans="2:16" ht="15" customHeight="1" thickBot="1">
      <c r="B6" s="13"/>
      <c r="C6" s="32"/>
      <c r="D6" s="32"/>
      <c r="E6" s="32"/>
      <c r="F6" s="36"/>
      <c r="G6" s="36"/>
      <c r="H6" s="27"/>
      <c r="I6" s="26"/>
      <c r="J6" s="26"/>
      <c r="K6" s="17"/>
      <c r="L6" s="3"/>
    </row>
    <row r="7" spans="2:16" ht="18" customHeight="1">
      <c r="B7" s="21"/>
      <c r="C7" s="20" t="s">
        <v>82</v>
      </c>
      <c r="D7" s="20"/>
      <c r="E7" s="54"/>
      <c r="F7" s="54"/>
      <c r="G7" s="174" t="s">
        <v>19</v>
      </c>
      <c r="H7" s="176" t="s">
        <v>71</v>
      </c>
      <c r="I7" s="2"/>
    </row>
    <row r="8" spans="2:16" ht="15" customHeight="1" thickBot="1">
      <c r="B8" s="57" t="s">
        <v>27</v>
      </c>
      <c r="C8" s="49" t="s">
        <v>12</v>
      </c>
      <c r="D8" s="49"/>
      <c r="E8" s="55" t="s">
        <v>20</v>
      </c>
      <c r="F8" s="56" t="s">
        <v>21</v>
      </c>
      <c r="G8" s="175"/>
      <c r="H8" s="177"/>
      <c r="I8" s="1"/>
      <c r="J8" s="1"/>
      <c r="K8" s="1"/>
    </row>
    <row r="9" spans="2:16" ht="15" customHeight="1" thickTop="1">
      <c r="B9" s="19" t="s">
        <v>17</v>
      </c>
      <c r="C9" s="60">
        <v>415.33</v>
      </c>
      <c r="D9" s="60"/>
      <c r="E9" s="33">
        <v>64</v>
      </c>
      <c r="F9" s="37">
        <v>20473</v>
      </c>
      <c r="G9" s="40">
        <f>K29</f>
        <v>35</v>
      </c>
      <c r="H9" s="128">
        <v>40269</v>
      </c>
      <c r="I9" s="1"/>
      <c r="J9" s="1"/>
      <c r="K9" s="1"/>
    </row>
    <row r="10" spans="2:16" ht="15" customHeight="1">
      <c r="B10" s="19" t="s">
        <v>13</v>
      </c>
      <c r="C10" s="60">
        <v>404.66</v>
      </c>
      <c r="D10" s="60"/>
      <c r="E10" s="33">
        <v>106</v>
      </c>
      <c r="F10" s="37">
        <v>30613</v>
      </c>
      <c r="G10" s="40">
        <f>J29</f>
        <v>72</v>
      </c>
      <c r="H10" s="129">
        <v>77405</v>
      </c>
      <c r="I10" s="1"/>
      <c r="J10" s="1"/>
      <c r="K10" s="1"/>
    </row>
    <row r="11" spans="2:16" ht="15" customHeight="1">
      <c r="B11" s="15" t="s">
        <v>14</v>
      </c>
      <c r="C11" s="60">
        <v>393</v>
      </c>
      <c r="D11" s="60"/>
      <c r="E11" s="33">
        <v>106</v>
      </c>
      <c r="F11" s="37">
        <v>30613</v>
      </c>
      <c r="G11" s="40">
        <f>I29</f>
        <v>100</v>
      </c>
      <c r="H11" s="172">
        <v>109011</v>
      </c>
      <c r="I11" s="1"/>
      <c r="J11" s="1"/>
      <c r="K11" s="1"/>
    </row>
    <row r="12" spans="2:16" ht="15" customHeight="1">
      <c r="B12" s="15" t="s">
        <v>15</v>
      </c>
      <c r="C12" s="60">
        <v>382.33</v>
      </c>
      <c r="D12" s="60"/>
      <c r="E12" s="33">
        <v>106</v>
      </c>
      <c r="F12" s="37">
        <v>30613</v>
      </c>
      <c r="G12" s="40">
        <f>H29</f>
        <v>81</v>
      </c>
      <c r="H12" s="171">
        <v>87590</v>
      </c>
      <c r="I12" s="1"/>
      <c r="J12" s="1"/>
      <c r="K12" s="1"/>
    </row>
    <row r="13" spans="2:16" ht="15" customHeight="1">
      <c r="B13" s="15" t="s">
        <v>16</v>
      </c>
      <c r="C13" s="60">
        <v>371.66</v>
      </c>
      <c r="D13" s="60"/>
      <c r="E13" s="33">
        <v>103</v>
      </c>
      <c r="F13" s="37">
        <v>30613</v>
      </c>
      <c r="G13" s="40">
        <f>G29</f>
        <v>43</v>
      </c>
      <c r="H13" s="130">
        <v>49691</v>
      </c>
      <c r="I13" s="1"/>
      <c r="J13" s="1"/>
      <c r="K13" s="1"/>
    </row>
    <row r="14" spans="2:16" ht="15" customHeight="1" thickBot="1">
      <c r="B14" s="19" t="s">
        <v>67</v>
      </c>
      <c r="C14" s="60">
        <v>360</v>
      </c>
      <c r="D14" s="60"/>
      <c r="E14" s="113">
        <v>0</v>
      </c>
      <c r="F14" s="114">
        <v>0</v>
      </c>
      <c r="G14" s="40">
        <f>F29</f>
        <v>6</v>
      </c>
      <c r="H14" s="131">
        <v>7609</v>
      </c>
      <c r="I14" s="1"/>
      <c r="J14" s="1"/>
      <c r="K14" s="1"/>
    </row>
    <row r="15" spans="2:16" ht="18" customHeight="1" thickTop="1" thickBot="1">
      <c r="B15" s="45" t="s">
        <v>10</v>
      </c>
      <c r="C15" s="46"/>
      <c r="D15" s="46"/>
      <c r="E15" s="34">
        <f>SUM(E9:E14)</f>
        <v>485</v>
      </c>
      <c r="F15" s="47">
        <f>SUM(F9:F14)</f>
        <v>142925</v>
      </c>
      <c r="G15" s="48">
        <f>SUM(G9:G14)</f>
        <v>337</v>
      </c>
      <c r="H15" s="132">
        <f>SUM(H9:H14)</f>
        <v>371575</v>
      </c>
      <c r="I15" s="17"/>
      <c r="J15" s="11"/>
      <c r="K15" s="72"/>
    </row>
    <row r="16" spans="2:16" ht="15" customHeight="1">
      <c r="B16" s="13"/>
      <c r="C16" s="18" t="s">
        <v>24</v>
      </c>
      <c r="D16" s="18"/>
      <c r="E16" s="41">
        <v>10</v>
      </c>
      <c r="F16" s="42"/>
      <c r="G16" s="39"/>
      <c r="H16" s="26"/>
      <c r="I16" s="17"/>
      <c r="J16" s="28"/>
      <c r="K16" s="13"/>
    </row>
    <row r="17" spans="2:19" ht="15" customHeight="1">
      <c r="C17" s="13" t="s">
        <v>70</v>
      </c>
      <c r="D17" s="13"/>
      <c r="E17" s="41">
        <f>E15</f>
        <v>485</v>
      </c>
      <c r="F17" s="42"/>
      <c r="G17" s="39"/>
      <c r="H17" s="26"/>
      <c r="I17" s="17"/>
      <c r="J17" s="28"/>
      <c r="K17" s="13"/>
    </row>
    <row r="18" spans="2:19" ht="15" customHeight="1">
      <c r="C18" s="13" t="s">
        <v>18</v>
      </c>
      <c r="D18" s="13"/>
      <c r="E18" s="41">
        <f>E16+E17</f>
        <v>495</v>
      </c>
      <c r="F18" s="173">
        <f>E18/O29</f>
        <v>1.1224489795918366</v>
      </c>
      <c r="G18" s="39"/>
      <c r="H18" s="26"/>
      <c r="I18" s="17"/>
      <c r="J18" s="28"/>
      <c r="K18" s="13"/>
    </row>
    <row r="19" spans="2:19" ht="15" customHeight="1">
      <c r="C19" s="13" t="s">
        <v>33</v>
      </c>
      <c r="D19" s="13"/>
      <c r="E19" s="41">
        <f>O29+(O29/10)</f>
        <v>485.1</v>
      </c>
      <c r="F19" s="42"/>
      <c r="G19" s="39"/>
      <c r="H19" s="26"/>
      <c r="I19" s="17"/>
      <c r="J19" s="24"/>
      <c r="K19" s="43"/>
    </row>
    <row r="20" spans="2:19" ht="15" customHeight="1" thickBot="1">
      <c r="B20" s="13"/>
      <c r="C20" s="32"/>
      <c r="D20" s="32"/>
      <c r="E20" s="74"/>
      <c r="F20" s="75"/>
      <c r="G20" s="75"/>
      <c r="H20" s="75"/>
      <c r="I20" s="75"/>
      <c r="J20" s="76"/>
      <c r="K20" s="76"/>
    </row>
    <row r="21" spans="2:19" ht="18" customHeight="1">
      <c r="B21" s="21"/>
      <c r="C21" s="20" t="s">
        <v>75</v>
      </c>
      <c r="D21" s="20"/>
      <c r="E21" s="115" t="s">
        <v>69</v>
      </c>
      <c r="F21" s="157">
        <f>C14</f>
        <v>360</v>
      </c>
      <c r="G21" s="157">
        <f>C13</f>
        <v>371.66</v>
      </c>
      <c r="H21" s="158">
        <f>C12</f>
        <v>382.33</v>
      </c>
      <c r="I21" s="158">
        <f>C11</f>
        <v>393</v>
      </c>
      <c r="J21" s="158">
        <f>C10</f>
        <v>404.66</v>
      </c>
      <c r="K21" s="159">
        <f>C9</f>
        <v>415.33</v>
      </c>
      <c r="L21" s="88"/>
      <c r="M21" s="79"/>
      <c r="N21" s="79"/>
      <c r="O21" s="178" t="s">
        <v>26</v>
      </c>
      <c r="P21" s="182" t="s">
        <v>43</v>
      </c>
      <c r="R21" s="91"/>
      <c r="S21" s="5"/>
    </row>
    <row r="22" spans="2:19" ht="29.45" customHeight="1" thickBot="1">
      <c r="B22" s="58" t="s">
        <v>0</v>
      </c>
      <c r="C22" s="59" t="s">
        <v>1</v>
      </c>
      <c r="D22" s="59" t="s">
        <v>41</v>
      </c>
      <c r="E22" s="119" t="s">
        <v>42</v>
      </c>
      <c r="F22" s="120" t="s">
        <v>22</v>
      </c>
      <c r="G22" s="121" t="s">
        <v>68</v>
      </c>
      <c r="H22" s="121" t="s">
        <v>5</v>
      </c>
      <c r="I22" s="122" t="s">
        <v>6</v>
      </c>
      <c r="J22" s="123" t="s">
        <v>7</v>
      </c>
      <c r="K22" s="124" t="s">
        <v>9</v>
      </c>
      <c r="L22" s="89" t="s">
        <v>2</v>
      </c>
      <c r="M22" s="80" t="s">
        <v>4</v>
      </c>
      <c r="N22" s="80" t="s">
        <v>25</v>
      </c>
      <c r="O22" s="179"/>
      <c r="P22" s="183"/>
      <c r="R22" s="5"/>
      <c r="S22" s="5"/>
    </row>
    <row r="23" spans="2:19" ht="15" customHeight="1" thickTop="1">
      <c r="B23" s="22" t="s">
        <v>34</v>
      </c>
      <c r="C23" s="93" t="s">
        <v>3</v>
      </c>
      <c r="D23" s="93">
        <v>540</v>
      </c>
      <c r="E23" s="93">
        <f>D23</f>
        <v>540</v>
      </c>
      <c r="F23" s="97">
        <v>1</v>
      </c>
      <c r="G23" s="97">
        <v>2</v>
      </c>
      <c r="H23" s="97">
        <v>1</v>
      </c>
      <c r="I23" s="97">
        <v>6</v>
      </c>
      <c r="J23" s="97">
        <v>3</v>
      </c>
      <c r="K23" s="97">
        <v>1</v>
      </c>
      <c r="L23" s="86">
        <f t="shared" ref="L23:L28" si="0">SUM(F23:K23)</f>
        <v>14</v>
      </c>
      <c r="M23" s="99">
        <f>(L23/L29)</f>
        <v>4.1543026706231452E-2</v>
      </c>
      <c r="N23" s="97">
        <v>1</v>
      </c>
      <c r="O23" s="97">
        <f t="shared" ref="O23:O28" si="1">N23*L23</f>
        <v>14</v>
      </c>
      <c r="P23" s="87">
        <f t="shared" ref="P23:P28" si="2">L23*D23</f>
        <v>7560</v>
      </c>
      <c r="R23" s="5"/>
      <c r="S23" s="2"/>
    </row>
    <row r="24" spans="2:19" ht="15" customHeight="1">
      <c r="B24" s="19" t="s">
        <v>35</v>
      </c>
      <c r="C24" s="95" t="s">
        <v>8</v>
      </c>
      <c r="D24" s="94">
        <v>710</v>
      </c>
      <c r="E24" s="94">
        <f>D24+50</f>
        <v>760</v>
      </c>
      <c r="F24" s="98">
        <v>0</v>
      </c>
      <c r="G24" s="98">
        <v>19</v>
      </c>
      <c r="H24" s="98">
        <v>42</v>
      </c>
      <c r="I24" s="98">
        <v>49</v>
      </c>
      <c r="J24" s="98">
        <v>42</v>
      </c>
      <c r="K24" s="98">
        <v>16</v>
      </c>
      <c r="L24" s="83">
        <f t="shared" si="0"/>
        <v>168</v>
      </c>
      <c r="M24" s="100">
        <f>(L24/L29)</f>
        <v>0.49851632047477745</v>
      </c>
      <c r="N24" s="98">
        <v>1</v>
      </c>
      <c r="O24" s="98">
        <f t="shared" si="1"/>
        <v>168</v>
      </c>
      <c r="P24" s="84">
        <f t="shared" si="2"/>
        <v>119280</v>
      </c>
      <c r="R24" s="156"/>
      <c r="S24" s="2"/>
    </row>
    <row r="25" spans="2:19" ht="15" customHeight="1">
      <c r="B25" s="23" t="s">
        <v>39</v>
      </c>
      <c r="C25" s="94" t="s">
        <v>8</v>
      </c>
      <c r="D25" s="94">
        <v>760</v>
      </c>
      <c r="E25" s="94">
        <f>D25+55</f>
        <v>815</v>
      </c>
      <c r="F25" s="98">
        <v>0</v>
      </c>
      <c r="G25" s="98">
        <v>11</v>
      </c>
      <c r="H25" s="98">
        <v>16</v>
      </c>
      <c r="I25" s="98">
        <v>16</v>
      </c>
      <c r="J25" s="98">
        <v>4</v>
      </c>
      <c r="K25" s="98">
        <v>4</v>
      </c>
      <c r="L25" s="83">
        <f t="shared" si="0"/>
        <v>51</v>
      </c>
      <c r="M25" s="101">
        <f>(L25/L29)</f>
        <v>0.1513353115727003</v>
      </c>
      <c r="N25" s="85">
        <v>1</v>
      </c>
      <c r="O25" s="85">
        <f t="shared" si="1"/>
        <v>51</v>
      </c>
      <c r="P25" s="81">
        <f t="shared" si="2"/>
        <v>38760</v>
      </c>
      <c r="R25" s="111"/>
      <c r="S25" s="111"/>
    </row>
    <row r="26" spans="2:19" ht="15" customHeight="1">
      <c r="B26" s="23" t="s">
        <v>36</v>
      </c>
      <c r="C26" s="96" t="s">
        <v>11</v>
      </c>
      <c r="D26" s="96">
        <v>1050</v>
      </c>
      <c r="E26" s="94">
        <f>D26+50</f>
        <v>1100</v>
      </c>
      <c r="F26" s="98">
        <v>3</v>
      </c>
      <c r="G26" s="98">
        <v>7</v>
      </c>
      <c r="H26" s="98">
        <v>12</v>
      </c>
      <c r="I26" s="98">
        <v>17</v>
      </c>
      <c r="J26" s="98">
        <v>13</v>
      </c>
      <c r="K26" s="98">
        <v>8</v>
      </c>
      <c r="L26" s="82">
        <f t="shared" si="0"/>
        <v>60</v>
      </c>
      <c r="M26" s="101">
        <f>(L26/L29)</f>
        <v>0.17804154302670624</v>
      </c>
      <c r="N26" s="85">
        <v>2</v>
      </c>
      <c r="O26" s="85">
        <f t="shared" si="1"/>
        <v>120</v>
      </c>
      <c r="P26" s="81">
        <f t="shared" si="2"/>
        <v>63000</v>
      </c>
    </row>
    <row r="27" spans="2:19" ht="15" customHeight="1">
      <c r="B27" s="23" t="s">
        <v>40</v>
      </c>
      <c r="C27" s="96" t="s">
        <v>11</v>
      </c>
      <c r="D27" s="96">
        <v>1130</v>
      </c>
      <c r="E27" s="94">
        <f>D27+40</f>
        <v>1170</v>
      </c>
      <c r="F27" s="98">
        <v>2</v>
      </c>
      <c r="G27" s="98">
        <v>4</v>
      </c>
      <c r="H27" s="98">
        <v>7</v>
      </c>
      <c r="I27" s="98">
        <v>7</v>
      </c>
      <c r="J27" s="98">
        <v>5</v>
      </c>
      <c r="K27" s="98">
        <v>4</v>
      </c>
      <c r="L27" s="82">
        <f t="shared" si="0"/>
        <v>29</v>
      </c>
      <c r="M27" s="101">
        <f>(L27/L29)</f>
        <v>8.6053412462908013E-2</v>
      </c>
      <c r="N27" s="85">
        <v>2</v>
      </c>
      <c r="O27" s="85">
        <f t="shared" si="1"/>
        <v>58</v>
      </c>
      <c r="P27" s="81">
        <f t="shared" si="2"/>
        <v>32770</v>
      </c>
    </row>
    <row r="28" spans="2:19" ht="15" customHeight="1" thickBot="1">
      <c r="B28" s="140" t="s">
        <v>66</v>
      </c>
      <c r="C28" s="141" t="s">
        <v>11</v>
      </c>
      <c r="D28" s="141">
        <v>1320</v>
      </c>
      <c r="E28" s="141">
        <f>D28+60</f>
        <v>1380</v>
      </c>
      <c r="F28" s="142">
        <v>0</v>
      </c>
      <c r="G28" s="142">
        <v>0</v>
      </c>
      <c r="H28" s="142">
        <v>3</v>
      </c>
      <c r="I28" s="142">
        <v>5</v>
      </c>
      <c r="J28" s="142">
        <v>5</v>
      </c>
      <c r="K28" s="142">
        <v>2</v>
      </c>
      <c r="L28" s="143">
        <f t="shared" si="0"/>
        <v>15</v>
      </c>
      <c r="M28" s="144">
        <f>(L28/L29)</f>
        <v>4.4510385756676561E-2</v>
      </c>
      <c r="N28" s="142">
        <v>2</v>
      </c>
      <c r="O28" s="142">
        <f t="shared" si="1"/>
        <v>30</v>
      </c>
      <c r="P28" s="145">
        <f t="shared" si="2"/>
        <v>19800</v>
      </c>
    </row>
    <row r="29" spans="2:19" ht="16.149999999999999" customHeight="1" thickTop="1">
      <c r="B29" s="146"/>
      <c r="C29" s="147" t="s">
        <v>10</v>
      </c>
      <c r="D29" s="147"/>
      <c r="E29" s="148"/>
      <c r="F29" s="149">
        <f t="shared" ref="F29:M29" si="3">SUM(F23:F28)</f>
        <v>6</v>
      </c>
      <c r="G29" s="149">
        <f t="shared" si="3"/>
        <v>43</v>
      </c>
      <c r="H29" s="149">
        <f t="shared" si="3"/>
        <v>81</v>
      </c>
      <c r="I29" s="149">
        <f>SUM(I23:I28)</f>
        <v>100</v>
      </c>
      <c r="J29" s="149">
        <f t="shared" si="3"/>
        <v>72</v>
      </c>
      <c r="K29" s="150">
        <f t="shared" si="3"/>
        <v>35</v>
      </c>
      <c r="L29" s="151">
        <f t="shared" si="3"/>
        <v>337</v>
      </c>
      <c r="M29" s="152">
        <f t="shared" si="3"/>
        <v>1</v>
      </c>
      <c r="N29" s="153"/>
      <c r="O29" s="154">
        <f>SUM(O23:O28)</f>
        <v>441</v>
      </c>
      <c r="P29" s="155">
        <f>SUM(P23:P28)</f>
        <v>281170</v>
      </c>
    </row>
    <row r="30" spans="2:19" ht="16.149999999999999" customHeight="1" thickBot="1">
      <c r="B30" s="71"/>
      <c r="C30" s="70" t="s">
        <v>23</v>
      </c>
      <c r="D30" s="70"/>
      <c r="E30" s="68"/>
      <c r="F30" s="69">
        <f>H14</f>
        <v>7609</v>
      </c>
      <c r="G30" s="69">
        <f>H13</f>
        <v>49691</v>
      </c>
      <c r="H30" s="69">
        <f>H12</f>
        <v>87590</v>
      </c>
      <c r="I30" s="69">
        <f>H11</f>
        <v>109011</v>
      </c>
      <c r="J30" s="69">
        <f>H10</f>
        <v>77405</v>
      </c>
      <c r="K30" s="138">
        <f>H9</f>
        <v>40269</v>
      </c>
      <c r="L30" s="139">
        <f>SUM(F30:K30)</f>
        <v>371575</v>
      </c>
      <c r="M30" s="134"/>
      <c r="N30" s="135"/>
      <c r="O30" s="136"/>
      <c r="P30" s="137"/>
    </row>
    <row r="31" spans="2:19" ht="15" customHeight="1">
      <c r="C31" s="66"/>
      <c r="D31" s="66"/>
      <c r="J31" s="166"/>
      <c r="K31" s="77" t="s">
        <v>28</v>
      </c>
      <c r="L31" s="78">
        <f>L29</f>
        <v>337</v>
      </c>
      <c r="N31" s="63" t="s">
        <v>30</v>
      </c>
      <c r="O31" s="65">
        <f>SUM(M23:M23)</f>
        <v>4.1543026706231452E-2</v>
      </c>
      <c r="P31" s="73">
        <f>SUM(L23:L23)</f>
        <v>14</v>
      </c>
    </row>
    <row r="32" spans="2:19" ht="15" customHeight="1">
      <c r="C32" s="13"/>
      <c r="D32" s="13"/>
      <c r="E32" s="11"/>
      <c r="F32" s="38"/>
      <c r="G32" s="38"/>
      <c r="I32" s="7"/>
      <c r="J32" s="10"/>
      <c r="K32" s="62" t="s">
        <v>29</v>
      </c>
      <c r="L32" s="125">
        <f>E18/L29</f>
        <v>1.4688427299703264</v>
      </c>
      <c r="N32" s="63" t="s">
        <v>31</v>
      </c>
      <c r="O32" s="65">
        <f>SUM(M24:M25)</f>
        <v>0.64985163204747776</v>
      </c>
      <c r="P32" s="73">
        <f>SUM(L24:L25)</f>
        <v>219</v>
      </c>
    </row>
    <row r="33" spans="2:19" ht="15" customHeight="1">
      <c r="B33" s="9"/>
      <c r="C33" s="12"/>
      <c r="D33" s="12"/>
      <c r="E33" s="50"/>
      <c r="F33" s="50"/>
      <c r="G33" s="51"/>
      <c r="I33" s="52"/>
      <c r="J33" s="126"/>
      <c r="K33" s="62" t="s">
        <v>38</v>
      </c>
      <c r="L33" s="63">
        <v>1.1000000000000001</v>
      </c>
      <c r="N33" s="63" t="s">
        <v>32</v>
      </c>
      <c r="O33" s="65">
        <f>SUM(M26:M28)</f>
        <v>0.3086053412462908</v>
      </c>
      <c r="P33" s="73">
        <f>SUM(L26:L27,L28)</f>
        <v>104</v>
      </c>
    </row>
    <row r="34" spans="2:19" ht="15" customHeight="1">
      <c r="C34" s="38"/>
      <c r="D34" s="38"/>
      <c r="E34" s="38"/>
      <c r="F34" s="38"/>
      <c r="G34" s="38"/>
      <c r="I34" s="53"/>
      <c r="J34" s="10"/>
      <c r="K34" s="61"/>
      <c r="L34" s="3"/>
      <c r="N34" s="91"/>
      <c r="O34" s="64">
        <f>SUM(O31:O33)</f>
        <v>1</v>
      </c>
      <c r="P34" s="127">
        <f>SUM(P31:P33)</f>
        <v>337</v>
      </c>
    </row>
    <row r="35" spans="2:19" ht="15" customHeight="1">
      <c r="B35" s="5"/>
      <c r="C35" s="91"/>
      <c r="D35" s="106"/>
      <c r="E35" s="106"/>
      <c r="F35" s="1"/>
      <c r="J35" s="166"/>
      <c r="K35" s="77" t="s">
        <v>37</v>
      </c>
      <c r="L35" s="78">
        <f>P29/L29</f>
        <v>834.33234421364989</v>
      </c>
      <c r="O35" s="1"/>
      <c r="P35" s="1"/>
    </row>
    <row r="36" spans="2:19" ht="15" customHeight="1">
      <c r="B36" s="5"/>
      <c r="C36" s="91"/>
      <c r="D36" s="106"/>
      <c r="E36" s="106"/>
      <c r="F36" s="1"/>
      <c r="K36" s="62"/>
      <c r="L36" s="133"/>
      <c r="O36" s="1"/>
      <c r="P36" s="1"/>
    </row>
    <row r="37" spans="2:19" ht="15" customHeight="1" thickBot="1">
      <c r="B37" s="5"/>
      <c r="C37" s="91"/>
      <c r="D37" s="106"/>
      <c r="E37" s="106"/>
      <c r="F37" s="1"/>
      <c r="K37" s="62"/>
      <c r="L37" s="25"/>
      <c r="O37" s="1"/>
      <c r="P37" s="1"/>
    </row>
    <row r="38" spans="2:19" ht="29.45" customHeight="1">
      <c r="B38" s="21"/>
      <c r="C38" s="20" t="s">
        <v>72</v>
      </c>
      <c r="D38" s="20"/>
      <c r="E38" s="115"/>
      <c r="F38" s="116"/>
      <c r="G38" s="116"/>
      <c r="H38" s="117"/>
      <c r="I38" s="117"/>
      <c r="J38" s="117"/>
      <c r="K38" s="118"/>
      <c r="L38" s="88"/>
      <c r="M38" s="79"/>
      <c r="N38" s="79"/>
      <c r="O38" s="178" t="s">
        <v>26</v>
      </c>
      <c r="P38" s="180" t="s">
        <v>43</v>
      </c>
    </row>
    <row r="39" spans="2:19" ht="15" customHeight="1" thickBot="1">
      <c r="B39" s="58" t="s">
        <v>0</v>
      </c>
      <c r="C39" s="59" t="s">
        <v>1</v>
      </c>
      <c r="D39" s="59" t="s">
        <v>41</v>
      </c>
      <c r="E39" s="119" t="s">
        <v>42</v>
      </c>
      <c r="F39" s="120" t="s">
        <v>68</v>
      </c>
      <c r="G39" s="121" t="s">
        <v>5</v>
      </c>
      <c r="H39" s="121" t="s">
        <v>6</v>
      </c>
      <c r="I39" s="121" t="s">
        <v>7</v>
      </c>
      <c r="J39" s="123"/>
      <c r="K39" s="124"/>
      <c r="L39" s="89" t="s">
        <v>2</v>
      </c>
      <c r="M39" s="80" t="s">
        <v>4</v>
      </c>
      <c r="N39" s="80" t="s">
        <v>25</v>
      </c>
      <c r="O39" s="179"/>
      <c r="P39" s="181"/>
    </row>
    <row r="40" spans="2:19" ht="15" customHeight="1" thickTop="1">
      <c r="B40" s="19" t="s">
        <v>35</v>
      </c>
      <c r="C40" s="95" t="s">
        <v>8</v>
      </c>
      <c r="D40" s="94">
        <v>710</v>
      </c>
      <c r="E40" s="94">
        <f>D40+50</f>
        <v>760</v>
      </c>
      <c r="F40" s="98">
        <v>4</v>
      </c>
      <c r="G40" s="98">
        <v>9</v>
      </c>
      <c r="H40" s="98">
        <v>9</v>
      </c>
      <c r="I40" s="98">
        <v>4</v>
      </c>
      <c r="J40" s="98"/>
      <c r="K40" s="98"/>
      <c r="L40" s="83">
        <f>SUM(F40:K40)</f>
        <v>26</v>
      </c>
      <c r="M40" s="100">
        <f>(L40/L43)</f>
        <v>0.60465116279069764</v>
      </c>
      <c r="N40" s="98">
        <v>1</v>
      </c>
      <c r="O40" s="98">
        <f>N40*L40</f>
        <v>26</v>
      </c>
      <c r="P40" s="84">
        <f>L40*D40</f>
        <v>18460</v>
      </c>
    </row>
    <row r="41" spans="2:19" ht="15" customHeight="1">
      <c r="B41" s="23" t="s">
        <v>36</v>
      </c>
      <c r="C41" s="96" t="s">
        <v>11</v>
      </c>
      <c r="D41" s="96">
        <v>1050</v>
      </c>
      <c r="E41" s="94">
        <f>D41+50</f>
        <v>1100</v>
      </c>
      <c r="F41" s="98">
        <v>0</v>
      </c>
      <c r="G41" s="98">
        <v>1</v>
      </c>
      <c r="H41" s="98">
        <v>2</v>
      </c>
      <c r="I41" s="98">
        <v>2</v>
      </c>
      <c r="J41" s="98"/>
      <c r="K41" s="98"/>
      <c r="L41" s="82">
        <f>SUM(F41:K41)</f>
        <v>5</v>
      </c>
      <c r="M41" s="101">
        <f>(L41/L43)</f>
        <v>0.11627906976744186</v>
      </c>
      <c r="N41" s="85">
        <v>2</v>
      </c>
      <c r="O41" s="85">
        <f>N41*L41</f>
        <v>10</v>
      </c>
      <c r="P41" s="81">
        <f>L41*D41</f>
        <v>5250</v>
      </c>
    </row>
    <row r="42" spans="2:19" ht="15" customHeight="1" thickBot="1">
      <c r="B42" s="23" t="s">
        <v>40</v>
      </c>
      <c r="C42" s="96" t="s">
        <v>11</v>
      </c>
      <c r="D42" s="96">
        <v>1130</v>
      </c>
      <c r="E42" s="94">
        <f>D42+40</f>
        <v>1170</v>
      </c>
      <c r="F42" s="98">
        <v>2</v>
      </c>
      <c r="G42" s="98">
        <v>4</v>
      </c>
      <c r="H42" s="98">
        <v>4</v>
      </c>
      <c r="I42" s="98">
        <v>2</v>
      </c>
      <c r="J42" s="98"/>
      <c r="K42" s="98"/>
      <c r="L42" s="82">
        <f>SUM(F42:K42)</f>
        <v>12</v>
      </c>
      <c r="M42" s="101">
        <f>(L42/L43)</f>
        <v>0.27906976744186046</v>
      </c>
      <c r="N42" s="85">
        <v>2</v>
      </c>
      <c r="O42" s="85">
        <f>N42*L42</f>
        <v>24</v>
      </c>
      <c r="P42" s="81">
        <f>L42*D42</f>
        <v>13560</v>
      </c>
    </row>
    <row r="43" spans="2:19" ht="13.5" thickTop="1">
      <c r="B43" s="146"/>
      <c r="C43" s="147" t="s">
        <v>10</v>
      </c>
      <c r="D43" s="147"/>
      <c r="E43" s="148"/>
      <c r="F43" s="149">
        <f>SUM(F40:F42)</f>
        <v>6</v>
      </c>
      <c r="G43" s="149">
        <f>SUM(G40:G42)</f>
        <v>14</v>
      </c>
      <c r="H43" s="149">
        <f>SUM(H40:H42)</f>
        <v>15</v>
      </c>
      <c r="I43" s="149">
        <f>SUM(I40:I42)</f>
        <v>8</v>
      </c>
      <c r="J43" s="149"/>
      <c r="K43" s="150"/>
      <c r="L43" s="151">
        <f>SUM(L40:L42)</f>
        <v>43</v>
      </c>
      <c r="M43" s="152">
        <f>SUM(M40:M42)</f>
        <v>1</v>
      </c>
      <c r="N43" s="153"/>
      <c r="O43" s="154">
        <f>SUM(O40:O42)</f>
        <v>60</v>
      </c>
      <c r="P43" s="155">
        <f>SUM(P40:P42)</f>
        <v>37270</v>
      </c>
    </row>
    <row r="44" spans="2:19" ht="13.5" thickBot="1">
      <c r="B44" s="71"/>
      <c r="C44" s="70" t="s">
        <v>23</v>
      </c>
      <c r="D44" s="70"/>
      <c r="E44" s="68"/>
      <c r="F44" s="69">
        <v>8500</v>
      </c>
      <c r="G44" s="69">
        <v>15055</v>
      </c>
      <c r="H44" s="69">
        <v>15055</v>
      </c>
      <c r="I44" s="69">
        <v>8500</v>
      </c>
      <c r="J44" s="69"/>
      <c r="K44" s="138"/>
      <c r="L44" s="139">
        <f>SUM(F44:K44)</f>
        <v>47110</v>
      </c>
      <c r="M44" s="134"/>
      <c r="N44" s="135"/>
      <c r="O44" s="136"/>
      <c r="P44" s="137"/>
      <c r="Q44" s="90"/>
      <c r="R44" s="3"/>
      <c r="S44" s="92"/>
    </row>
    <row r="46" spans="2:19" ht="13.5" thickBot="1"/>
    <row r="47" spans="2:19" ht="15.75">
      <c r="B47" s="21"/>
      <c r="C47" s="20" t="s">
        <v>65</v>
      </c>
      <c r="D47" s="20"/>
      <c r="E47" s="115"/>
      <c r="F47" s="116"/>
      <c r="G47" s="116"/>
      <c r="H47" s="117"/>
      <c r="I47" s="117"/>
      <c r="J47" s="117"/>
      <c r="K47" s="118"/>
      <c r="L47" s="88"/>
      <c r="M47" s="79"/>
      <c r="N47" s="79"/>
      <c r="O47" s="178" t="s">
        <v>26</v>
      </c>
      <c r="P47" s="180" t="s">
        <v>43</v>
      </c>
    </row>
    <row r="48" spans="2:19" ht="26.25" thickBot="1">
      <c r="B48" s="58" t="s">
        <v>0</v>
      </c>
      <c r="C48" s="59" t="s">
        <v>1</v>
      </c>
      <c r="D48" s="59" t="s">
        <v>41</v>
      </c>
      <c r="E48" s="119" t="s">
        <v>42</v>
      </c>
      <c r="F48" s="120" t="s">
        <v>68</v>
      </c>
      <c r="G48" s="121" t="s">
        <v>5</v>
      </c>
      <c r="H48" s="121" t="s">
        <v>6</v>
      </c>
      <c r="I48" s="121" t="s">
        <v>7</v>
      </c>
      <c r="J48" s="123"/>
      <c r="K48" s="124"/>
      <c r="L48" s="89" t="s">
        <v>2</v>
      </c>
      <c r="M48" s="80" t="s">
        <v>4</v>
      </c>
      <c r="N48" s="80" t="s">
        <v>25</v>
      </c>
      <c r="O48" s="179"/>
      <c r="P48" s="181"/>
    </row>
    <row r="49" spans="2:16" ht="13.5" thickTop="1">
      <c r="B49" s="19" t="s">
        <v>35</v>
      </c>
      <c r="C49" s="95" t="s">
        <v>8</v>
      </c>
      <c r="D49" s="94">
        <v>710</v>
      </c>
      <c r="E49" s="94">
        <f>D49+50</f>
        <v>760</v>
      </c>
      <c r="F49" s="98">
        <v>4</v>
      </c>
      <c r="G49" s="98">
        <v>9</v>
      </c>
      <c r="H49" s="98">
        <v>9</v>
      </c>
      <c r="I49" s="98">
        <v>4</v>
      </c>
      <c r="J49" s="98"/>
      <c r="K49" s="98"/>
      <c r="L49" s="83">
        <f>SUM(F49:K49)</f>
        <v>26</v>
      </c>
      <c r="M49" s="100">
        <f>(L49/L52)</f>
        <v>0.60465116279069764</v>
      </c>
      <c r="N49" s="98">
        <v>1</v>
      </c>
      <c r="O49" s="98">
        <f>N49*L49</f>
        <v>26</v>
      </c>
      <c r="P49" s="84">
        <f>L49*D49</f>
        <v>18460</v>
      </c>
    </row>
    <row r="50" spans="2:16">
      <c r="B50" s="23" t="s">
        <v>36</v>
      </c>
      <c r="C50" s="96" t="s">
        <v>11</v>
      </c>
      <c r="D50" s="96">
        <v>1050</v>
      </c>
      <c r="E50" s="94">
        <f>D50+50</f>
        <v>1100</v>
      </c>
      <c r="F50" s="98">
        <v>0</v>
      </c>
      <c r="G50" s="98">
        <v>1</v>
      </c>
      <c r="H50" s="98">
        <v>2</v>
      </c>
      <c r="I50" s="98">
        <v>2</v>
      </c>
      <c r="J50" s="98"/>
      <c r="K50" s="98"/>
      <c r="L50" s="82">
        <f>SUM(F50:K50)</f>
        <v>5</v>
      </c>
      <c r="M50" s="101">
        <f>(L50/L52)</f>
        <v>0.11627906976744186</v>
      </c>
      <c r="N50" s="85">
        <v>2</v>
      </c>
      <c r="O50" s="85">
        <f>N50*L50</f>
        <v>10</v>
      </c>
      <c r="P50" s="81">
        <f>L50*D50</f>
        <v>5250</v>
      </c>
    </row>
    <row r="51" spans="2:16" ht="13.5" thickBot="1">
      <c r="B51" s="23" t="s">
        <v>40</v>
      </c>
      <c r="C51" s="96" t="s">
        <v>11</v>
      </c>
      <c r="D51" s="96">
        <v>1130</v>
      </c>
      <c r="E51" s="94">
        <f>D51+40</f>
        <v>1170</v>
      </c>
      <c r="F51" s="98">
        <v>2</v>
      </c>
      <c r="G51" s="98">
        <v>4</v>
      </c>
      <c r="H51" s="98">
        <v>4</v>
      </c>
      <c r="I51" s="98">
        <v>2</v>
      </c>
      <c r="J51" s="98"/>
      <c r="K51" s="98"/>
      <c r="L51" s="82">
        <f>SUM(F51:K51)</f>
        <v>12</v>
      </c>
      <c r="M51" s="101">
        <f>(L51/L52)</f>
        <v>0.27906976744186046</v>
      </c>
      <c r="N51" s="85">
        <v>2</v>
      </c>
      <c r="O51" s="85">
        <f>N51*L51</f>
        <v>24</v>
      </c>
      <c r="P51" s="81">
        <f>L51*D51</f>
        <v>13560</v>
      </c>
    </row>
    <row r="52" spans="2:16" ht="13.5" thickTop="1">
      <c r="B52" s="146"/>
      <c r="C52" s="147" t="s">
        <v>10</v>
      </c>
      <c r="D52" s="147"/>
      <c r="E52" s="148"/>
      <c r="F52" s="149">
        <f>SUM(F49:F51)</f>
        <v>6</v>
      </c>
      <c r="G52" s="149">
        <f>SUM(G49:G51)</f>
        <v>14</v>
      </c>
      <c r="H52" s="149">
        <f>SUM(H49:H51)</f>
        <v>15</v>
      </c>
      <c r="I52" s="149">
        <f>SUM(I49:I51)</f>
        <v>8</v>
      </c>
      <c r="J52" s="149"/>
      <c r="K52" s="150"/>
      <c r="L52" s="151">
        <f>SUM(L49:L51)</f>
        <v>43</v>
      </c>
      <c r="M52" s="152">
        <f>SUM(M49:M51)</f>
        <v>1</v>
      </c>
      <c r="N52" s="153"/>
      <c r="O52" s="154">
        <f>SUM(O49:O51)</f>
        <v>60</v>
      </c>
      <c r="P52" s="155">
        <f>SUM(P49:P51)</f>
        <v>37270</v>
      </c>
    </row>
    <row r="53" spans="2:16" ht="13.5" thickBot="1">
      <c r="B53" s="71"/>
      <c r="C53" s="70" t="s">
        <v>23</v>
      </c>
      <c r="D53" s="70"/>
      <c r="E53" s="68"/>
      <c r="F53" s="69">
        <v>8500</v>
      </c>
      <c r="G53" s="69">
        <v>15055</v>
      </c>
      <c r="H53" s="69">
        <v>15055</v>
      </c>
      <c r="I53" s="69">
        <v>8500</v>
      </c>
      <c r="J53" s="69"/>
      <c r="K53" s="138"/>
      <c r="L53" s="139">
        <f>SUM(F53:K53)</f>
        <v>47110</v>
      </c>
      <c r="M53" s="134"/>
      <c r="N53" s="135"/>
      <c r="O53" s="136"/>
      <c r="P53" s="137"/>
    </row>
    <row r="54" spans="2:16">
      <c r="B54" s="5"/>
      <c r="C54" s="13"/>
      <c r="D54" s="13"/>
      <c r="E54" s="160"/>
      <c r="F54" s="161"/>
      <c r="G54" s="161"/>
      <c r="H54" s="161"/>
      <c r="I54" s="161"/>
      <c r="J54" s="161"/>
      <c r="K54" s="161"/>
      <c r="L54" s="162"/>
      <c r="M54" s="163"/>
      <c r="N54" s="163"/>
      <c r="O54" s="163"/>
      <c r="P54" s="164"/>
    </row>
    <row r="55" spans="2:16">
      <c r="C55" s="66"/>
      <c r="D55" s="66"/>
      <c r="I55" s="165"/>
      <c r="J55" s="166"/>
      <c r="K55" s="77" t="s">
        <v>76</v>
      </c>
      <c r="L55" s="78">
        <f>L43+L52</f>
        <v>86</v>
      </c>
      <c r="N55" s="63"/>
      <c r="O55" s="65"/>
      <c r="P55" s="73"/>
    </row>
    <row r="56" spans="2:16">
      <c r="C56" s="13"/>
      <c r="D56" s="13"/>
      <c r="E56" s="11"/>
      <c r="F56" s="38"/>
      <c r="G56" s="38"/>
      <c r="I56" s="7"/>
      <c r="J56" s="10"/>
      <c r="K56" s="62" t="s">
        <v>73</v>
      </c>
      <c r="L56" s="25">
        <f>(O43+O52)*L57</f>
        <v>132</v>
      </c>
      <c r="N56" s="63" t="s">
        <v>31</v>
      </c>
      <c r="O56" s="65">
        <f>SUM(M49:M49)</f>
        <v>0.60465116279069764</v>
      </c>
      <c r="P56" s="73">
        <f>L40+L49</f>
        <v>52</v>
      </c>
    </row>
    <row r="57" spans="2:16" ht="15.75">
      <c r="B57" s="9"/>
      <c r="C57" s="12"/>
      <c r="D57" s="12"/>
      <c r="E57" s="50"/>
      <c r="F57" s="50"/>
      <c r="G57" s="51"/>
      <c r="I57" s="52"/>
      <c r="J57" s="126"/>
      <c r="K57" s="62" t="s">
        <v>38</v>
      </c>
      <c r="L57" s="63">
        <v>1.1000000000000001</v>
      </c>
      <c r="N57" s="63" t="s">
        <v>32</v>
      </c>
      <c r="O57" s="65">
        <f>SUM(M50:M51)</f>
        <v>0.39534883720930231</v>
      </c>
      <c r="P57" s="73">
        <f>+L41+L42+L50+L51</f>
        <v>34</v>
      </c>
    </row>
    <row r="58" spans="2:16" ht="15.75">
      <c r="C58" s="38"/>
      <c r="D58" s="38"/>
      <c r="E58" s="38"/>
      <c r="F58" s="38"/>
      <c r="G58" s="38"/>
      <c r="I58" s="53"/>
      <c r="J58" s="10"/>
      <c r="K58" s="62" t="s">
        <v>74</v>
      </c>
      <c r="L58" s="3">
        <v>132</v>
      </c>
      <c r="N58" s="91"/>
      <c r="O58" s="64">
        <f>SUM(O55:O57)</f>
        <v>1</v>
      </c>
      <c r="P58" s="127">
        <f>SUM(P55:P57)</f>
        <v>86</v>
      </c>
    </row>
    <row r="59" spans="2:16">
      <c r="B59" s="5"/>
      <c r="C59" s="91"/>
      <c r="D59" s="106"/>
      <c r="E59" s="106"/>
      <c r="F59" s="1"/>
      <c r="J59" s="166"/>
      <c r="K59" s="77" t="s">
        <v>37</v>
      </c>
      <c r="L59" s="78">
        <f>P52/L52</f>
        <v>866.74418604651157</v>
      </c>
      <c r="O59" s="1"/>
      <c r="P59" s="1"/>
    </row>
    <row r="60" spans="2:16">
      <c r="D60" s="103"/>
      <c r="E60" s="104"/>
      <c r="F60" s="105"/>
      <c r="K60" s="11" t="s">
        <v>77</v>
      </c>
      <c r="L60" s="25">
        <f>P43+P52</f>
        <v>74540</v>
      </c>
    </row>
    <row r="61" spans="2:16">
      <c r="D61" s="102"/>
      <c r="E61" s="102"/>
      <c r="F61" s="2"/>
      <c r="K61" s="11" t="s">
        <v>78</v>
      </c>
      <c r="L61" s="25">
        <f>L44+L53</f>
        <v>94220</v>
      </c>
    </row>
    <row r="62" spans="2:16" ht="13.5" thickBot="1">
      <c r="K62" s="167"/>
      <c r="L62" s="133"/>
    </row>
    <row r="63" spans="2:16" ht="15.75">
      <c r="B63" s="21"/>
      <c r="C63" s="20" t="s">
        <v>79</v>
      </c>
      <c r="D63" s="20"/>
      <c r="E63" s="115"/>
      <c r="F63" s="116"/>
      <c r="G63" s="116"/>
      <c r="H63" s="117"/>
      <c r="I63" s="117"/>
      <c r="J63" s="117"/>
      <c r="K63" s="118"/>
      <c r="L63" s="88"/>
      <c r="M63" s="79"/>
      <c r="N63" s="79"/>
      <c r="O63" s="178" t="s">
        <v>26</v>
      </c>
      <c r="P63" s="180" t="s">
        <v>77</v>
      </c>
    </row>
    <row r="64" spans="2:16" ht="13.5" thickBot="1">
      <c r="B64" s="58" t="s">
        <v>0</v>
      </c>
      <c r="C64" s="59" t="s">
        <v>1</v>
      </c>
      <c r="D64" s="59" t="s">
        <v>41</v>
      </c>
      <c r="E64" s="119"/>
      <c r="F64" s="120"/>
      <c r="G64" s="121"/>
      <c r="H64" s="121"/>
      <c r="I64" s="121"/>
      <c r="J64" s="123"/>
      <c r="K64" s="124"/>
      <c r="L64" s="89" t="s">
        <v>2</v>
      </c>
      <c r="M64" s="80"/>
      <c r="N64" s="80" t="s">
        <v>25</v>
      </c>
      <c r="O64" s="179"/>
      <c r="P64" s="181"/>
    </row>
    <row r="65" spans="2:16" ht="13.5" thickTop="1">
      <c r="B65" s="19" t="s">
        <v>80</v>
      </c>
      <c r="C65" s="95" t="s">
        <v>81</v>
      </c>
      <c r="D65" s="169">
        <v>2400</v>
      </c>
      <c r="E65" s="94"/>
      <c r="F65" s="98"/>
      <c r="G65" s="98"/>
      <c r="H65" s="98"/>
      <c r="I65" s="98"/>
      <c r="J65" s="98"/>
      <c r="K65" s="98"/>
      <c r="L65" s="168">
        <v>8</v>
      </c>
      <c r="M65" s="100"/>
      <c r="N65" s="98">
        <v>3</v>
      </c>
      <c r="O65" s="98">
        <f>N65*L65</f>
        <v>24</v>
      </c>
      <c r="P65" s="170">
        <f>L65*D65</f>
        <v>19200</v>
      </c>
    </row>
  </sheetData>
  <mergeCells count="10">
    <mergeCell ref="O63:O64"/>
    <mergeCell ref="P63:P64"/>
    <mergeCell ref="O47:O48"/>
    <mergeCell ref="P47:P48"/>
    <mergeCell ref="G7:G8"/>
    <mergeCell ref="H7:H8"/>
    <mergeCell ref="O38:O39"/>
    <mergeCell ref="P38:P39"/>
    <mergeCell ref="P21:P22"/>
    <mergeCell ref="O21:O22"/>
  </mergeCells>
  <phoneticPr fontId="0" type="noConversion"/>
  <printOptions horizontalCentered="1"/>
  <pageMargins left="0.66" right="0.5" top="0.62" bottom="0.76" header="0.5" footer="0.5"/>
  <pageSetup paperSize="3" scale="66" orientation="landscape" r:id="rId1"/>
  <headerFooter alignWithMargins="0">
    <oddHeader>&amp;L&amp;8printed: &amp;D</oddHeader>
    <oddFooter>&amp;C&amp;9&amp;P of&amp;N&amp;R&amp;9prepared by: JDavis Architects, PLLC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K13"/>
  <sheetViews>
    <sheetView workbookViewId="0">
      <selection activeCell="K13" sqref="K13"/>
    </sheetView>
  </sheetViews>
  <sheetFormatPr defaultColWidth="15.28515625" defaultRowHeight="12.75"/>
  <cols>
    <col min="2" max="2" width="33" bestFit="1" customWidth="1"/>
    <col min="10" max="10" width="21.140625" bestFit="1" customWidth="1"/>
  </cols>
  <sheetData>
    <row r="1" spans="2:11">
      <c r="B1" s="107"/>
      <c r="C1" s="107" t="s">
        <v>44</v>
      </c>
      <c r="D1" s="107" t="s">
        <v>53</v>
      </c>
      <c r="E1" s="107" t="s">
        <v>54</v>
      </c>
      <c r="F1" s="107" t="s">
        <v>55</v>
      </c>
      <c r="G1" s="107" t="s">
        <v>56</v>
      </c>
      <c r="H1" s="107" t="s">
        <v>45</v>
      </c>
      <c r="I1" s="107" t="s">
        <v>46</v>
      </c>
      <c r="J1" s="107" t="s">
        <v>59</v>
      </c>
      <c r="K1" s="5" t="s">
        <v>60</v>
      </c>
    </row>
    <row r="2" spans="2:11">
      <c r="B2" s="107" t="s">
        <v>61</v>
      </c>
      <c r="C2" s="108"/>
      <c r="D2" s="108"/>
      <c r="E2" s="108"/>
      <c r="F2" s="108">
        <v>10708</v>
      </c>
      <c r="G2" s="108"/>
      <c r="H2" s="108"/>
      <c r="I2" s="107"/>
      <c r="J2" s="107"/>
      <c r="K2" s="5"/>
    </row>
    <row r="3" spans="2:11">
      <c r="B3" s="107" t="s">
        <v>47</v>
      </c>
      <c r="C3" s="108"/>
      <c r="D3" s="108">
        <v>712</v>
      </c>
      <c r="E3" s="108">
        <v>1278</v>
      </c>
      <c r="F3" s="108">
        <v>23720</v>
      </c>
      <c r="G3" s="108">
        <v>19091</v>
      </c>
      <c r="H3" s="108"/>
      <c r="I3" s="107"/>
      <c r="J3" s="108">
        <f>C3+D3+E3+G3+H3+I3</f>
        <v>21081</v>
      </c>
      <c r="K3" s="108">
        <f>E3+G3+I3</f>
        <v>20369</v>
      </c>
    </row>
    <row r="4" spans="2:11">
      <c r="B4" s="107" t="s">
        <v>48</v>
      </c>
      <c r="C4" s="108">
        <v>7592</v>
      </c>
      <c r="D4" s="108">
        <v>1354</v>
      </c>
      <c r="E4" s="108">
        <v>72</v>
      </c>
      <c r="F4" s="108">
        <v>21449.11</v>
      </c>
      <c r="G4" s="108">
        <v>34513</v>
      </c>
      <c r="H4" s="108">
        <v>6194</v>
      </c>
      <c r="I4" s="107"/>
      <c r="J4" s="108">
        <f t="shared" ref="J4:J9" si="0">C4+D4+E4+G4+H4+I4</f>
        <v>49725</v>
      </c>
      <c r="K4" s="108">
        <f>C4+E4+G4+H4</f>
        <v>48371</v>
      </c>
    </row>
    <row r="5" spans="2:11">
      <c r="B5" s="107" t="s">
        <v>49</v>
      </c>
      <c r="C5" s="108"/>
      <c r="D5" s="108">
        <v>1908</v>
      </c>
      <c r="E5" s="108">
        <v>335</v>
      </c>
      <c r="F5" s="108">
        <v>21449.11</v>
      </c>
      <c r="G5" s="108">
        <v>47564</v>
      </c>
      <c r="H5" s="108"/>
      <c r="I5" s="107"/>
      <c r="J5" s="108">
        <f t="shared" si="0"/>
        <v>49807</v>
      </c>
      <c r="K5" s="108">
        <f>E5+G5</f>
        <v>47899</v>
      </c>
    </row>
    <row r="6" spans="2:11">
      <c r="B6" s="107" t="s">
        <v>50</v>
      </c>
      <c r="C6" s="108"/>
      <c r="D6" s="108">
        <v>1908</v>
      </c>
      <c r="E6" s="108">
        <v>335</v>
      </c>
      <c r="F6" s="108">
        <v>21449.11</v>
      </c>
      <c r="G6" s="108">
        <v>47564</v>
      </c>
      <c r="H6" s="108"/>
      <c r="I6" s="107"/>
      <c r="J6" s="108">
        <f t="shared" si="0"/>
        <v>49807</v>
      </c>
      <c r="K6" s="108">
        <f>E6+G6</f>
        <v>47899</v>
      </c>
    </row>
    <row r="7" spans="2:11">
      <c r="B7" s="107" t="s">
        <v>51</v>
      </c>
      <c r="C7" s="108"/>
      <c r="D7" s="108">
        <v>1908</v>
      </c>
      <c r="E7" s="108">
        <v>335</v>
      </c>
      <c r="F7" s="108">
        <v>21449.11</v>
      </c>
      <c r="G7" s="108">
        <v>47564</v>
      </c>
      <c r="H7" s="108"/>
      <c r="I7" s="107"/>
      <c r="J7" s="108">
        <f t="shared" si="0"/>
        <v>49807</v>
      </c>
      <c r="K7" s="108">
        <f>E7+G7</f>
        <v>47899</v>
      </c>
    </row>
    <row r="8" spans="2:11">
      <c r="B8" s="107" t="s">
        <v>52</v>
      </c>
      <c r="C8" s="108"/>
      <c r="D8" s="108">
        <v>1908</v>
      </c>
      <c r="E8" s="108">
        <v>335</v>
      </c>
      <c r="F8" s="108">
        <v>21449.11</v>
      </c>
      <c r="G8" s="108">
        <v>47564</v>
      </c>
      <c r="H8" s="108"/>
      <c r="I8" s="107"/>
      <c r="J8" s="108">
        <f t="shared" si="0"/>
        <v>49807</v>
      </c>
      <c r="K8" s="108">
        <f>E8+G8</f>
        <v>47899</v>
      </c>
    </row>
    <row r="9" spans="2:11">
      <c r="B9" s="5" t="s">
        <v>62</v>
      </c>
      <c r="C9" s="108"/>
      <c r="D9" s="108">
        <v>1107</v>
      </c>
      <c r="E9" s="108"/>
      <c r="F9" s="109">
        <v>21449.1</v>
      </c>
      <c r="G9" s="108">
        <v>26401</v>
      </c>
      <c r="H9" s="108"/>
      <c r="I9" s="107"/>
      <c r="J9" s="108">
        <f t="shared" si="0"/>
        <v>27508</v>
      </c>
      <c r="K9" s="108">
        <f>E9+G9</f>
        <v>26401</v>
      </c>
    </row>
    <row r="10" spans="2:11">
      <c r="B10" s="5" t="s">
        <v>63</v>
      </c>
      <c r="C10" s="108"/>
      <c r="D10" s="108"/>
      <c r="E10" s="108"/>
      <c r="F10" s="109">
        <v>5327</v>
      </c>
      <c r="G10" s="108"/>
      <c r="H10" s="108"/>
      <c r="I10" s="107"/>
      <c r="J10" s="108"/>
      <c r="K10" s="108"/>
    </row>
    <row r="11" spans="2:11">
      <c r="B11" s="107" t="s">
        <v>57</v>
      </c>
      <c r="C11" s="107"/>
      <c r="D11" s="107"/>
      <c r="E11" s="107"/>
      <c r="F11" s="107"/>
      <c r="G11" s="107"/>
      <c r="H11" s="107"/>
      <c r="I11" s="107"/>
      <c r="J11" s="108"/>
      <c r="K11" s="108">
        <f>SUM(K3:K9)</f>
        <v>286737</v>
      </c>
    </row>
    <row r="12" spans="2:11">
      <c r="B12" s="107" t="s">
        <v>58</v>
      </c>
      <c r="C12" s="107"/>
      <c r="D12" s="107"/>
      <c r="E12" s="107"/>
      <c r="F12" s="107"/>
      <c r="G12" s="107"/>
      <c r="H12" s="107"/>
      <c r="I12" s="107"/>
      <c r="K12" s="108">
        <f>SUM(J3:J9)</f>
        <v>297542</v>
      </c>
    </row>
    <row r="13" spans="2:11">
      <c r="B13" s="107" t="s">
        <v>55</v>
      </c>
      <c r="C13" s="107"/>
      <c r="D13" s="107"/>
      <c r="E13" s="107"/>
      <c r="F13" s="107"/>
      <c r="G13" s="107"/>
      <c r="H13" s="107"/>
      <c r="I13" s="107"/>
      <c r="K13" s="108">
        <f>SUM(F2:F10)</f>
        <v>168449.65</v>
      </c>
    </row>
  </sheetData>
  <phoneticPr fontId="13" type="noConversion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unit tab</vt:lpstr>
      <vt:lpstr>Sheet1</vt:lpstr>
      <vt:lpstr>'unit tab'!Print_Area</vt:lpstr>
    </vt:vector>
  </TitlesOfParts>
  <Company>JDA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</dc:creator>
  <cp:lastModifiedBy>Richard Cotton</cp:lastModifiedBy>
  <cp:lastPrinted>2018-11-02T14:29:19Z</cp:lastPrinted>
  <dcterms:created xsi:type="dcterms:W3CDTF">2003-11-13T14:29:50Z</dcterms:created>
  <dcterms:modified xsi:type="dcterms:W3CDTF">2018-12-01T17:21:49Z</dcterms:modified>
</cp:coreProperties>
</file>